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8445" activeTab="0"/>
  </bookViews>
  <sheets>
    <sheet name="FAB" sheetId="1" r:id="rId1"/>
  </sheets>
  <definedNames>
    <definedName name="_xlnm._FilterDatabase" localSheetId="0" hidden="1">'FAB'!$A$14:$N$14</definedName>
  </definedNames>
  <calcPr fullCalcOnLoad="1"/>
</workbook>
</file>

<file path=xl/sharedStrings.xml><?xml version="1.0" encoding="utf-8"?>
<sst xmlns="http://schemas.openxmlformats.org/spreadsheetml/2006/main" count="388" uniqueCount="175">
  <si>
    <t>euros</t>
  </si>
  <si>
    <t>total:</t>
  </si>
  <si>
    <t>primaire</t>
  </si>
  <si>
    <t>Nagler televue 9mm 31,75</t>
  </si>
  <si>
    <t>PO</t>
  </si>
  <si>
    <t>qté</t>
  </si>
  <si>
    <t>prix unitaire</t>
  </si>
  <si>
    <t>tubes carbonetube.net</t>
  </si>
  <si>
    <t>leroy merlin</t>
  </si>
  <si>
    <t>port</t>
  </si>
  <si>
    <t>carbonetube.net</t>
  </si>
  <si>
    <t>Optique</t>
  </si>
  <si>
    <t>Fournisseur</t>
  </si>
  <si>
    <t xml:space="preserve">designation </t>
  </si>
  <si>
    <t>référence</t>
  </si>
  <si>
    <t>prix total</t>
  </si>
  <si>
    <t>info techniques</t>
  </si>
  <si>
    <t>Focale 1778 diam 354mm, poids 7,2 kg?, épaisseur 30mm</t>
  </si>
  <si>
    <t>occasion</t>
  </si>
  <si>
    <t>BA20FL</t>
  </si>
  <si>
    <t>Nomenclature et prix (2013)</t>
  </si>
  <si>
    <t>Outil</t>
  </si>
  <si>
    <t>pince à rivet FACOM</t>
  </si>
  <si>
    <t>équerres</t>
  </si>
  <si>
    <t>barillet</t>
  </si>
  <si>
    <t>cage</t>
  </si>
  <si>
    <t>barillet /cage</t>
  </si>
  <si>
    <t>boîte miroir</t>
  </si>
  <si>
    <t>rocker</t>
  </si>
  <si>
    <t>serrurier</t>
  </si>
  <si>
    <t>Diam 8,1 x 3</t>
  </si>
  <si>
    <t>20x20x3m</t>
  </si>
  <si>
    <t>tube carré alu ép. 1,5</t>
  </si>
  <si>
    <t>Castorama</t>
  </si>
  <si>
    <t>colle SADER epoxy</t>
  </si>
  <si>
    <t>pointe à tracer</t>
  </si>
  <si>
    <t>300x500</t>
  </si>
  <si>
    <t>300x500x1</t>
  </si>
  <si>
    <t>blockenstock</t>
  </si>
  <si>
    <t>19.5x11.5x1m</t>
  </si>
  <si>
    <t>Ressort L0 20mm x diam 5mm 10kg max</t>
  </si>
  <si>
    <t>support secondaire</t>
  </si>
  <si>
    <t>araignée</t>
  </si>
  <si>
    <t>barre alu carré 8mmx8mmx1m</t>
  </si>
  <si>
    <t>gants</t>
  </si>
  <si>
    <t>Où</t>
  </si>
  <si>
    <t>quoi</t>
  </si>
  <si>
    <t>tubes</t>
  </si>
  <si>
    <t>leviers</t>
  </si>
  <si>
    <t>cadre</t>
  </si>
  <si>
    <t>cornières</t>
  </si>
  <si>
    <t>bille diam 9</t>
  </si>
  <si>
    <t>récup. collier perle</t>
  </si>
  <si>
    <t>Manon</t>
  </si>
  <si>
    <t>tube rectangulaire 11,5mm x 19,5mm</t>
  </si>
  <si>
    <t>hexagone</t>
  </si>
  <si>
    <t>cornières / branche araignée</t>
  </si>
  <si>
    <t>chape branche</t>
  </si>
  <si>
    <t>assemblages</t>
  </si>
  <si>
    <t>??</t>
  </si>
  <si>
    <t>nulle part</t>
  </si>
  <si>
    <t>rond alu diam 4mm</t>
  </si>
  <si>
    <t>lames métaux scie sauteuse</t>
  </si>
  <si>
    <t>boulons inox M3 x16</t>
  </si>
  <si>
    <t>ressorts</t>
  </si>
  <si>
    <t>butées ressorts</t>
  </si>
  <si>
    <t>boulon nylon M5x30</t>
  </si>
  <si>
    <t>axe leviers</t>
  </si>
  <si>
    <t>rond laiton diam 4mmx1m</t>
  </si>
  <si>
    <t>cornière PVC 20x20xe1x1m</t>
  </si>
  <si>
    <t>U alu 23,5x23,5x1m</t>
  </si>
  <si>
    <t>12 points</t>
  </si>
  <si>
    <t>6 points</t>
  </si>
  <si>
    <t>boulon nylon M6x40</t>
  </si>
  <si>
    <t>coffret 20 tarauds (à usage unique !)</t>
  </si>
  <si>
    <t>rondelles nylon diam4</t>
  </si>
  <si>
    <t>jeu tarauds M3 (à peine mieux!)</t>
  </si>
  <si>
    <t>fraise à 90°</t>
  </si>
  <si>
    <t>cornière</t>
  </si>
  <si>
    <t>cornière alu 23,5x43,5x1m</t>
  </si>
  <si>
    <t>vis inox à tôle</t>
  </si>
  <si>
    <t>écrou nylstop</t>
  </si>
  <si>
    <t>divers</t>
  </si>
  <si>
    <t>visserie</t>
  </si>
  <si>
    <t>visserie vrac</t>
  </si>
  <si>
    <t>vis rotules</t>
  </si>
  <si>
    <t>rotule triangle</t>
  </si>
  <si>
    <t>boulon  laiton M3x30</t>
  </si>
  <si>
    <t>fond</t>
  </si>
  <si>
    <t>Vexi</t>
  </si>
  <si>
    <t>0220CTB160140-1</t>
  </si>
  <si>
    <t>Panotic Televue 27mm</t>
  </si>
  <si>
    <t>CP peuplier PVC 1 face  7mm 394x421</t>
  </si>
  <si>
    <t>tourillons</t>
  </si>
  <si>
    <t>base</t>
  </si>
  <si>
    <t>anneaux</t>
  </si>
  <si>
    <t>planche</t>
  </si>
  <si>
    <t>formica</t>
  </si>
  <si>
    <t>Spheretec</t>
  </si>
  <si>
    <t>bande formica 3cmx152cm</t>
  </si>
  <si>
    <t>plaque 70cmx70xm</t>
  </si>
  <si>
    <t>teflon</t>
  </si>
  <si>
    <t>jeu de 4 patins PTFE  2cm x2cm</t>
  </si>
  <si>
    <t>valise 750x550x280 extérieur CP7mm peuplier</t>
  </si>
  <si>
    <t>Teleskope service</t>
  </si>
  <si>
    <t>Laser collimation</t>
  </si>
  <si>
    <t>plaque focuser 1,5" BA20FL</t>
  </si>
  <si>
    <t>tasseau bois</t>
  </si>
  <si>
    <t>pour essai avant découpe tubes carbones</t>
  </si>
  <si>
    <t>Rallonge collimation</t>
  </si>
  <si>
    <t>tube PVC blanc diam 11,5 x L1m</t>
  </si>
  <si>
    <t>Matériaux</t>
  </si>
  <si>
    <t>Valise de soute</t>
  </si>
  <si>
    <t>Flight case</t>
  </si>
  <si>
    <t>valise de soute</t>
  </si>
  <si>
    <t>Boiseries</t>
  </si>
  <si>
    <t>lasure V33 pot de 5L</t>
  </si>
  <si>
    <t>lasure</t>
  </si>
  <si>
    <t>auriol bricolage</t>
  </si>
  <si>
    <t>équerres alu x x x</t>
  </si>
  <si>
    <t>colle silicone</t>
  </si>
  <si>
    <t>animalis</t>
  </si>
  <si>
    <t>colle silicone pour aquarium</t>
  </si>
  <si>
    <t>mamelon pvc 20x27</t>
  </si>
  <si>
    <t>manchons à sertir</t>
  </si>
  <si>
    <t>tirant des câbles</t>
  </si>
  <si>
    <t>tige fileté inox M4 x 1m</t>
  </si>
  <si>
    <t>100 rivets alu D3,2</t>
  </si>
  <si>
    <t>contreventement</t>
  </si>
  <si>
    <t>renfort T alu</t>
  </si>
  <si>
    <t>T alu 19,x19,5xép1,5x 1m</t>
  </si>
  <si>
    <t>câble</t>
  </si>
  <si>
    <t>manchons alu à sertir pour câble diam 1,5mm</t>
  </si>
  <si>
    <t>CP bouleau 6,5mm brut 800mmx800mm</t>
  </si>
  <si>
    <t>CP bouleau 6,5mm brut 600mmx600mm</t>
  </si>
  <si>
    <t>CP peuplier PVC 1 face  7mm 434mmx342mm</t>
  </si>
  <si>
    <t>câble inox charge 24kg diam 1,5mm x L1,5m</t>
  </si>
  <si>
    <t>secondaire 75mm (inclus avec primaire)</t>
  </si>
  <si>
    <t>primaire Oldham Optical  diam.355mm F/D5 à Lambda/4</t>
  </si>
  <si>
    <t>vis collimation</t>
  </si>
  <si>
    <t>tige filetée inox  M6 x 1m</t>
  </si>
  <si>
    <t>forêt diam4</t>
  </si>
  <si>
    <t>électrodes inox soudure diam2</t>
  </si>
  <si>
    <t>tige filetée de collimation</t>
  </si>
  <si>
    <t>tige fileté laiton M3 x1m</t>
  </si>
  <si>
    <t>équerre arrière</t>
  </si>
  <si>
    <t>cornière alu 35,5mmx35,5mmxép2,4x1m</t>
  </si>
  <si>
    <t>tige fileté inox M5 x 1m</t>
  </si>
  <si>
    <t>durcis bois</t>
  </si>
  <si>
    <t>colle bois</t>
  </si>
  <si>
    <t>colle bois extérieur axton 500g</t>
  </si>
  <si>
    <t>pinceau</t>
  </si>
  <si>
    <t>mèche diam 18</t>
  </si>
  <si>
    <t>forêt diam6</t>
  </si>
  <si>
    <t>forêt diam5</t>
  </si>
  <si>
    <t>-</t>
  </si>
  <si>
    <t>rien</t>
  </si>
  <si>
    <t>Ratés</t>
  </si>
  <si>
    <t>secondaire</t>
  </si>
  <si>
    <t>plaque adaptation PO</t>
  </si>
  <si>
    <t>oculaire</t>
  </si>
  <si>
    <t>sous total optique</t>
  </si>
  <si>
    <t>sous total matériaux</t>
  </si>
  <si>
    <t>sous total outil</t>
  </si>
  <si>
    <t>sous total ratés</t>
  </si>
  <si>
    <t>total hors optique:</t>
  </si>
  <si>
    <t>Type dépense</t>
  </si>
  <si>
    <t>0230CTW180160-2</t>
  </si>
  <si>
    <t>18mmx16mmx2m  - 81g/m</t>
  </si>
  <si>
    <t>16mmx14mmx1m -74g/m</t>
  </si>
  <si>
    <t>plaque PVC gris 15x100x500mm</t>
  </si>
  <si>
    <t>cales / butées</t>
  </si>
  <si>
    <t>tôle Alu 1.0x300x500mm tole alu 2017A</t>
  </si>
  <si>
    <t>tôle alu 3x100x500mm  2017A</t>
  </si>
  <si>
    <t>100x500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</si>
</sst>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0.00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1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4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4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 quotePrefix="1">
      <alignment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 quotePrefix="1">
      <alignment/>
    </xf>
    <xf numFmtId="1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 quotePrefix="1">
      <alignment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 quotePrefix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8" fontId="0" fillId="0" borderId="1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 quotePrefix="1">
      <alignment/>
    </xf>
    <xf numFmtId="1" fontId="40" fillId="0" borderId="0" xfId="0" applyNumberFormat="1" applyFont="1" applyBorder="1" applyAlignment="1">
      <alignment/>
    </xf>
    <xf numFmtId="4" fontId="4" fillId="0" borderId="0" xfId="0" applyNumberFormat="1" applyFont="1" applyBorder="1" applyAlignment="1" quotePrefix="1">
      <alignment/>
    </xf>
    <xf numFmtId="0" fontId="40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4" fontId="3" fillId="0" borderId="0" xfId="0" applyNumberFormat="1" applyFont="1" applyBorder="1" applyAlignment="1" quotePrefix="1">
      <alignment/>
    </xf>
    <xf numFmtId="4" fontId="4" fillId="0" borderId="10" xfId="0" applyNumberFormat="1" applyFont="1" applyBorder="1" applyAlignment="1" quotePrefix="1">
      <alignment/>
    </xf>
    <xf numFmtId="2" fontId="3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C83" sqref="C83"/>
    </sheetView>
  </sheetViews>
  <sheetFormatPr defaultColWidth="11.421875" defaultRowHeight="15"/>
  <cols>
    <col min="1" max="1" width="14.7109375" style="0" customWidth="1"/>
    <col min="2" max="2" width="20.7109375" style="0" customWidth="1"/>
    <col min="3" max="3" width="26.7109375" style="0" bestFit="1" customWidth="1"/>
    <col min="4" max="4" width="19.7109375" style="0" customWidth="1"/>
    <col min="5" max="5" width="53.421875" style="0" customWidth="1"/>
    <col min="6" max="6" width="23.57421875" style="0" bestFit="1" customWidth="1"/>
    <col min="7" max="7" width="11.421875" style="9" customWidth="1"/>
    <col min="8" max="8" width="11.421875" style="10" customWidth="1"/>
    <col min="9" max="9" width="11.421875" style="9" customWidth="1"/>
    <col min="11" max="11" width="51.57421875" style="0" bestFit="1" customWidth="1"/>
  </cols>
  <sheetData>
    <row r="1" ht="15">
      <c r="E1" s="7"/>
    </row>
    <row r="2" ht="15">
      <c r="A2" t="s">
        <v>20</v>
      </c>
    </row>
    <row r="3" ht="15">
      <c r="H3" s="10" t="s">
        <v>0</v>
      </c>
    </row>
    <row r="4" spans="1:11" ht="15">
      <c r="A4" s="3" t="s">
        <v>166</v>
      </c>
      <c r="B4" s="3" t="s">
        <v>45</v>
      </c>
      <c r="C4" s="3" t="s">
        <v>46</v>
      </c>
      <c r="D4" s="3" t="s">
        <v>12</v>
      </c>
      <c r="E4" s="3" t="s">
        <v>13</v>
      </c>
      <c r="F4" s="3" t="s">
        <v>14</v>
      </c>
      <c r="G4" s="17" t="s">
        <v>15</v>
      </c>
      <c r="H4" s="37" t="s">
        <v>5</v>
      </c>
      <c r="I4" s="17" t="s">
        <v>6</v>
      </c>
      <c r="J4" s="3" t="s">
        <v>9</v>
      </c>
      <c r="K4" t="s">
        <v>16</v>
      </c>
    </row>
    <row r="5" spans="1:11" ht="15">
      <c r="A5" s="3" t="s">
        <v>11</v>
      </c>
      <c r="B5" s="3" t="s">
        <v>2</v>
      </c>
      <c r="C5" s="3" t="s">
        <v>2</v>
      </c>
      <c r="D5" s="3" t="s">
        <v>18</v>
      </c>
      <c r="E5" s="3" t="s">
        <v>138</v>
      </c>
      <c r="F5" s="16"/>
      <c r="G5" s="17">
        <f>I5*H5</f>
        <v>700</v>
      </c>
      <c r="H5" s="18">
        <v>1</v>
      </c>
      <c r="I5" s="17">
        <v>700</v>
      </c>
      <c r="J5" s="3">
        <v>0</v>
      </c>
      <c r="K5" s="3" t="s">
        <v>17</v>
      </c>
    </row>
    <row r="6" spans="1:14" ht="15">
      <c r="A6" s="3" t="s">
        <v>11</v>
      </c>
      <c r="B6" s="3" t="s">
        <v>158</v>
      </c>
      <c r="C6" s="3" t="s">
        <v>158</v>
      </c>
      <c r="D6" s="3" t="s">
        <v>18</v>
      </c>
      <c r="E6" s="3" t="s">
        <v>137</v>
      </c>
      <c r="F6" s="16"/>
      <c r="G6" s="17">
        <f>I6*H6</f>
        <v>0</v>
      </c>
      <c r="H6" s="18">
        <v>1</v>
      </c>
      <c r="I6" s="17">
        <v>0</v>
      </c>
      <c r="J6" s="3"/>
      <c r="K6" s="3"/>
      <c r="N6" s="2"/>
    </row>
    <row r="7" spans="1:11" ht="15">
      <c r="A7" s="3" t="s">
        <v>11</v>
      </c>
      <c r="B7" s="3" t="s">
        <v>4</v>
      </c>
      <c r="C7" s="3" t="s">
        <v>159</v>
      </c>
      <c r="D7" s="3" t="s">
        <v>104</v>
      </c>
      <c r="E7" s="3" t="s">
        <v>106</v>
      </c>
      <c r="F7" s="16" t="s">
        <v>19</v>
      </c>
      <c r="G7" s="17">
        <f>I7*H7</f>
        <v>39</v>
      </c>
      <c r="H7" s="18">
        <v>1</v>
      </c>
      <c r="I7" s="17">
        <v>39</v>
      </c>
      <c r="J7" s="3"/>
      <c r="K7" s="3"/>
    </row>
    <row r="8" spans="1:11" ht="15">
      <c r="A8" s="3" t="s">
        <v>11</v>
      </c>
      <c r="B8" s="3" t="s">
        <v>160</v>
      </c>
      <c r="C8" s="3" t="s">
        <v>160</v>
      </c>
      <c r="D8" s="3" t="s">
        <v>18</v>
      </c>
      <c r="E8" s="3" t="s">
        <v>3</v>
      </c>
      <c r="F8" s="16"/>
      <c r="G8" s="17">
        <f>I8*H8</f>
        <v>209</v>
      </c>
      <c r="H8" s="18">
        <v>1</v>
      </c>
      <c r="I8" s="17">
        <v>209</v>
      </c>
      <c r="J8" s="3"/>
      <c r="K8" s="3"/>
    </row>
    <row r="9" spans="1:11" ht="15">
      <c r="A9" s="3" t="s">
        <v>11</v>
      </c>
      <c r="B9" s="3" t="s">
        <v>160</v>
      </c>
      <c r="C9" s="3" t="s">
        <v>160</v>
      </c>
      <c r="D9" s="3" t="s">
        <v>18</v>
      </c>
      <c r="E9" s="3" t="s">
        <v>91</v>
      </c>
      <c r="F9" s="16"/>
      <c r="G9" s="19">
        <f>I9*H9</f>
        <v>240</v>
      </c>
      <c r="H9" s="18">
        <v>1</v>
      </c>
      <c r="I9" s="17">
        <v>240</v>
      </c>
      <c r="J9" s="3"/>
      <c r="K9" s="3"/>
    </row>
    <row r="10" spans="1:11" ht="15">
      <c r="A10" s="3" t="s">
        <v>11</v>
      </c>
      <c r="B10" s="3" t="s">
        <v>105</v>
      </c>
      <c r="C10" s="3" t="s">
        <v>105</v>
      </c>
      <c r="D10" s="3" t="s">
        <v>104</v>
      </c>
      <c r="E10" s="3" t="s">
        <v>105</v>
      </c>
      <c r="F10" s="16"/>
      <c r="G10" s="20">
        <f>H10*I10</f>
        <v>72</v>
      </c>
      <c r="H10" s="21">
        <v>1</v>
      </c>
      <c r="I10" s="22">
        <v>72</v>
      </c>
      <c r="J10" s="3"/>
      <c r="K10" s="3"/>
    </row>
    <row r="11" spans="6:9" ht="15">
      <c r="F11" s="8" t="s">
        <v>161</v>
      </c>
      <c r="G11" s="15">
        <f>SUM(G5:G10)</f>
        <v>1260</v>
      </c>
      <c r="H11" s="13"/>
      <c r="I11" s="14"/>
    </row>
    <row r="12" spans="1:11" ht="15">
      <c r="A12" s="3" t="s">
        <v>113</v>
      </c>
      <c r="B12" s="3" t="s">
        <v>112</v>
      </c>
      <c r="C12" s="3" t="s">
        <v>114</v>
      </c>
      <c r="D12" s="3" t="s">
        <v>89</v>
      </c>
      <c r="E12" s="3" t="s">
        <v>103</v>
      </c>
      <c r="F12" s="16"/>
      <c r="G12" s="36">
        <f>H12*I12</f>
        <v>253</v>
      </c>
      <c r="H12" s="21">
        <v>1</v>
      </c>
      <c r="I12" s="22">
        <v>253</v>
      </c>
      <c r="J12" s="3"/>
      <c r="K12" s="3"/>
    </row>
    <row r="13" spans="6:9" s="5" customFormat="1" ht="15">
      <c r="F13" s="34"/>
      <c r="G13" s="35"/>
      <c r="H13" s="27"/>
      <c r="I13" s="28"/>
    </row>
    <row r="14" spans="1:11" ht="15">
      <c r="A14" s="3" t="s">
        <v>111</v>
      </c>
      <c r="B14" s="3" t="s">
        <v>42</v>
      </c>
      <c r="C14" s="3" t="s">
        <v>57</v>
      </c>
      <c r="D14" s="3" t="s">
        <v>8</v>
      </c>
      <c r="E14" s="3" t="s">
        <v>43</v>
      </c>
      <c r="F14" s="16">
        <v>65281076</v>
      </c>
      <c r="G14" s="20">
        <f>H14*I14+J14</f>
        <v>3.75</v>
      </c>
      <c r="H14" s="21">
        <v>1</v>
      </c>
      <c r="I14" s="20">
        <v>3.75</v>
      </c>
      <c r="J14" s="3"/>
      <c r="K14" s="3"/>
    </row>
    <row r="15" spans="1:11" ht="15">
      <c r="A15" s="3" t="s">
        <v>111</v>
      </c>
      <c r="B15" s="3" t="s">
        <v>42</v>
      </c>
      <c r="C15" s="3" t="s">
        <v>125</v>
      </c>
      <c r="D15" s="3" t="s">
        <v>8</v>
      </c>
      <c r="E15" s="3" t="s">
        <v>126</v>
      </c>
      <c r="F15" s="16">
        <v>4001116300219</v>
      </c>
      <c r="G15" s="23">
        <f aca="true" t="shared" si="0" ref="G15:G34">H15*I15</f>
        <v>3.3</v>
      </c>
      <c r="H15" s="21">
        <v>1</v>
      </c>
      <c r="I15" s="20">
        <v>3.3</v>
      </c>
      <c r="J15" s="3"/>
      <c r="K15" s="3"/>
    </row>
    <row r="16" spans="1:11" ht="15">
      <c r="A16" s="3" t="s">
        <v>111</v>
      </c>
      <c r="B16" s="3" t="s">
        <v>24</v>
      </c>
      <c r="C16" s="3" t="s">
        <v>71</v>
      </c>
      <c r="D16" s="3" t="s">
        <v>8</v>
      </c>
      <c r="E16" s="3" t="s">
        <v>66</v>
      </c>
      <c r="F16" s="16">
        <v>68533605</v>
      </c>
      <c r="G16" s="20">
        <f t="shared" si="0"/>
        <v>2.7</v>
      </c>
      <c r="H16" s="21">
        <v>10</v>
      </c>
      <c r="I16" s="22">
        <f>2.7/10</f>
        <v>0.27</v>
      </c>
      <c r="J16" s="3"/>
      <c r="K16" s="3"/>
    </row>
    <row r="17" spans="1:11" ht="15">
      <c r="A17" s="3" t="s">
        <v>111</v>
      </c>
      <c r="B17" s="3" t="s">
        <v>24</v>
      </c>
      <c r="C17" s="3" t="s">
        <v>72</v>
      </c>
      <c r="D17" s="3" t="s">
        <v>8</v>
      </c>
      <c r="E17" s="3" t="s">
        <v>73</v>
      </c>
      <c r="F17" s="16">
        <v>68533626</v>
      </c>
      <c r="G17" s="20">
        <f t="shared" si="0"/>
        <v>2.9</v>
      </c>
      <c r="H17" s="21">
        <v>8</v>
      </c>
      <c r="I17" s="22">
        <f>2.9/8</f>
        <v>0.3625</v>
      </c>
      <c r="J17" s="3"/>
      <c r="K17" s="3"/>
    </row>
    <row r="18" spans="1:11" ht="15">
      <c r="A18" s="3" t="s">
        <v>111</v>
      </c>
      <c r="B18" s="3" t="s">
        <v>24</v>
      </c>
      <c r="C18" s="3" t="s">
        <v>67</v>
      </c>
      <c r="D18" s="3" t="s">
        <v>8</v>
      </c>
      <c r="E18" s="3" t="s">
        <v>68</v>
      </c>
      <c r="F18" s="16">
        <v>65286774</v>
      </c>
      <c r="G18" s="20">
        <f t="shared" si="0"/>
        <v>3.9</v>
      </c>
      <c r="H18" s="21">
        <v>1</v>
      </c>
      <c r="I18" s="22">
        <v>3.9</v>
      </c>
      <c r="J18" s="3"/>
      <c r="K18" s="3"/>
    </row>
    <row r="19" spans="1:11" ht="15">
      <c r="A19" s="3" t="s">
        <v>111</v>
      </c>
      <c r="B19" s="3" t="s">
        <v>24</v>
      </c>
      <c r="C19" s="3" t="s">
        <v>49</v>
      </c>
      <c r="D19" s="3" t="s">
        <v>33</v>
      </c>
      <c r="E19" s="3" t="s">
        <v>32</v>
      </c>
      <c r="F19" s="16" t="s">
        <v>31</v>
      </c>
      <c r="G19" s="20">
        <f t="shared" si="0"/>
        <v>23.7</v>
      </c>
      <c r="H19" s="21">
        <v>1</v>
      </c>
      <c r="I19" s="22">
        <f>15.5+8.2</f>
        <v>23.7</v>
      </c>
      <c r="J19" s="3"/>
      <c r="K19" s="3"/>
    </row>
    <row r="20" spans="1:11" ht="15">
      <c r="A20" s="3" t="s">
        <v>111</v>
      </c>
      <c r="B20" s="3" t="s">
        <v>24</v>
      </c>
      <c r="C20" s="3" t="s">
        <v>50</v>
      </c>
      <c r="D20" s="3" t="s">
        <v>38</v>
      </c>
      <c r="E20" t="s">
        <v>173</v>
      </c>
      <c r="F20" s="16" t="s">
        <v>174</v>
      </c>
      <c r="G20" s="20">
        <f t="shared" si="0"/>
        <v>9.9</v>
      </c>
      <c r="H20" s="21">
        <v>1</v>
      </c>
      <c r="I20" s="22">
        <v>9.9</v>
      </c>
      <c r="J20" s="3"/>
      <c r="K20" s="3"/>
    </row>
    <row r="21" spans="1:11" ht="15">
      <c r="A21" s="3" t="s">
        <v>111</v>
      </c>
      <c r="B21" s="3" t="s">
        <v>24</v>
      </c>
      <c r="C21" s="3" t="s">
        <v>145</v>
      </c>
      <c r="D21" s="3" t="s">
        <v>8</v>
      </c>
      <c r="E21" s="3" t="s">
        <v>146</v>
      </c>
      <c r="F21" s="16">
        <v>65281265</v>
      </c>
      <c r="G21" s="20">
        <f t="shared" si="0"/>
        <v>12.1</v>
      </c>
      <c r="H21" s="21">
        <v>1</v>
      </c>
      <c r="I21" s="22">
        <v>12.1</v>
      </c>
      <c r="J21" s="3"/>
      <c r="K21" s="3"/>
    </row>
    <row r="22" spans="1:11" ht="15">
      <c r="A22" s="3" t="s">
        <v>111</v>
      </c>
      <c r="B22" s="3" t="s">
        <v>24</v>
      </c>
      <c r="C22" s="3" t="s">
        <v>48</v>
      </c>
      <c r="D22" s="3" t="s">
        <v>8</v>
      </c>
      <c r="E22" s="3" t="s">
        <v>70</v>
      </c>
      <c r="F22" s="16">
        <v>65283001</v>
      </c>
      <c r="G22" s="20">
        <f t="shared" si="0"/>
        <v>6.6</v>
      </c>
      <c r="H22" s="21">
        <v>1</v>
      </c>
      <c r="I22" s="22">
        <v>6.6</v>
      </c>
      <c r="J22" s="3">
        <v>0</v>
      </c>
      <c r="K22" s="3"/>
    </row>
    <row r="23" spans="1:11" ht="15">
      <c r="A23" s="3" t="s">
        <v>111</v>
      </c>
      <c r="B23" s="3" t="s">
        <v>24</v>
      </c>
      <c r="C23" s="3" t="s">
        <v>109</v>
      </c>
      <c r="D23" s="3" t="s">
        <v>8</v>
      </c>
      <c r="E23" s="3" t="s">
        <v>110</v>
      </c>
      <c r="F23" s="16">
        <v>4001116210440</v>
      </c>
      <c r="G23" s="20">
        <f t="shared" si="0"/>
        <v>3.4</v>
      </c>
      <c r="H23" s="21">
        <v>2</v>
      </c>
      <c r="I23" s="22">
        <v>1.7</v>
      </c>
      <c r="J23" s="3"/>
      <c r="K23" s="3"/>
    </row>
    <row r="24" spans="1:11" ht="15">
      <c r="A24" s="3" t="s">
        <v>111</v>
      </c>
      <c r="B24" s="3" t="s">
        <v>24</v>
      </c>
      <c r="C24" s="3" t="s">
        <v>86</v>
      </c>
      <c r="D24" s="3" t="s">
        <v>53</v>
      </c>
      <c r="E24" s="3" t="s">
        <v>51</v>
      </c>
      <c r="F24" s="16" t="s">
        <v>52</v>
      </c>
      <c r="G24" s="20">
        <f t="shared" si="0"/>
        <v>0</v>
      </c>
      <c r="H24" s="21">
        <v>6</v>
      </c>
      <c r="I24" s="22">
        <v>0</v>
      </c>
      <c r="J24" s="3"/>
      <c r="K24" s="3" t="s">
        <v>30</v>
      </c>
    </row>
    <row r="25" spans="1:11" ht="15">
      <c r="A25" s="3" t="s">
        <v>111</v>
      </c>
      <c r="B25" s="3" t="s">
        <v>24</v>
      </c>
      <c r="C25" s="3" t="s">
        <v>139</v>
      </c>
      <c r="D25" s="3" t="s">
        <v>8</v>
      </c>
      <c r="E25" s="3" t="s">
        <v>140</v>
      </c>
      <c r="F25" s="16">
        <v>65291583</v>
      </c>
      <c r="G25" s="20">
        <f t="shared" si="0"/>
        <v>3.55</v>
      </c>
      <c r="H25" s="18">
        <v>1</v>
      </c>
      <c r="I25" s="22">
        <v>3.55</v>
      </c>
      <c r="J25" s="3"/>
      <c r="K25" s="3"/>
    </row>
    <row r="26" spans="1:11" ht="15">
      <c r="A26" s="3" t="s">
        <v>111</v>
      </c>
      <c r="B26" s="3" t="s">
        <v>24</v>
      </c>
      <c r="C26" s="3" t="s">
        <v>85</v>
      </c>
      <c r="D26" s="3" t="s">
        <v>8</v>
      </c>
      <c r="E26" s="3" t="s">
        <v>87</v>
      </c>
      <c r="F26" s="16">
        <v>68533675</v>
      </c>
      <c r="G26" s="20">
        <f t="shared" si="0"/>
        <v>3.95</v>
      </c>
      <c r="H26" s="21">
        <v>20</v>
      </c>
      <c r="I26" s="22">
        <f>3.95/20</f>
        <v>0.1975</v>
      </c>
      <c r="J26" s="3"/>
      <c r="K26" s="3"/>
    </row>
    <row r="27" spans="1:11" ht="15">
      <c r="A27" s="3" t="s">
        <v>111</v>
      </c>
      <c r="B27" s="3" t="s">
        <v>26</v>
      </c>
      <c r="C27" s="3" t="s">
        <v>58</v>
      </c>
      <c r="D27" s="3" t="s">
        <v>33</v>
      </c>
      <c r="E27" s="3" t="s">
        <v>127</v>
      </c>
      <c r="F27" s="16" t="s">
        <v>59</v>
      </c>
      <c r="G27" s="23">
        <f t="shared" si="0"/>
        <v>4.95</v>
      </c>
      <c r="H27" s="24">
        <v>1</v>
      </c>
      <c r="I27" s="25">
        <v>4.95</v>
      </c>
      <c r="J27" s="3"/>
      <c r="K27" s="3"/>
    </row>
    <row r="28" spans="1:11" ht="15">
      <c r="A28" s="3" t="s">
        <v>111</v>
      </c>
      <c r="B28" s="3" t="s">
        <v>94</v>
      </c>
      <c r="C28" s="3" t="s">
        <v>95</v>
      </c>
      <c r="D28" s="3" t="s">
        <v>89</v>
      </c>
      <c r="E28" s="3" t="s">
        <v>134</v>
      </c>
      <c r="F28" s="16"/>
      <c r="G28" s="20">
        <f t="shared" si="0"/>
        <v>20.24</v>
      </c>
      <c r="H28" s="21">
        <v>2</v>
      </c>
      <c r="I28" s="22">
        <f>20.24/2</f>
        <v>10.12</v>
      </c>
      <c r="J28" s="3"/>
      <c r="K28" s="3"/>
    </row>
    <row r="29" spans="1:11" ht="15">
      <c r="A29" s="3" t="s">
        <v>111</v>
      </c>
      <c r="B29" s="3" t="s">
        <v>94</v>
      </c>
      <c r="C29" s="3" t="s">
        <v>97</v>
      </c>
      <c r="D29" s="3" t="s">
        <v>98</v>
      </c>
      <c r="E29" s="3" t="s">
        <v>100</v>
      </c>
      <c r="F29" s="16"/>
      <c r="G29" s="20">
        <f t="shared" si="0"/>
        <v>30</v>
      </c>
      <c r="H29" s="21">
        <v>1</v>
      </c>
      <c r="I29" s="22">
        <v>30</v>
      </c>
      <c r="J29" s="3"/>
      <c r="K29" s="3"/>
    </row>
    <row r="30" spans="1:11" ht="15">
      <c r="A30" s="3" t="s">
        <v>111</v>
      </c>
      <c r="B30" s="3" t="s">
        <v>94</v>
      </c>
      <c r="C30" s="3" t="s">
        <v>101</v>
      </c>
      <c r="D30" s="3" t="s">
        <v>98</v>
      </c>
      <c r="E30" s="3" t="s">
        <v>102</v>
      </c>
      <c r="F30" s="16"/>
      <c r="G30" s="20">
        <f t="shared" si="0"/>
        <v>10</v>
      </c>
      <c r="H30" s="21">
        <v>1</v>
      </c>
      <c r="I30" s="22">
        <v>10</v>
      </c>
      <c r="J30" s="3"/>
      <c r="K30" s="3"/>
    </row>
    <row r="31" spans="1:11" ht="15">
      <c r="A31" s="3" t="s">
        <v>111</v>
      </c>
      <c r="B31" s="3" t="s">
        <v>115</v>
      </c>
      <c r="C31" s="3" t="s">
        <v>117</v>
      </c>
      <c r="D31" s="3" t="s">
        <v>8</v>
      </c>
      <c r="E31" s="3" t="s">
        <v>116</v>
      </c>
      <c r="F31" s="16"/>
      <c r="G31" s="20">
        <f t="shared" si="0"/>
        <v>51.9</v>
      </c>
      <c r="H31" s="18">
        <v>1</v>
      </c>
      <c r="I31" s="22">
        <v>51.9</v>
      </c>
      <c r="J31" s="3"/>
      <c r="K31" s="3"/>
    </row>
    <row r="32" spans="1:11" ht="15">
      <c r="A32" s="3" t="s">
        <v>111</v>
      </c>
      <c r="B32" s="3" t="s">
        <v>27</v>
      </c>
      <c r="C32" s="3" t="s">
        <v>131</v>
      </c>
      <c r="D32" s="3" t="s">
        <v>8</v>
      </c>
      <c r="E32" s="3" t="s">
        <v>136</v>
      </c>
      <c r="F32" s="16"/>
      <c r="G32" s="20">
        <f t="shared" si="0"/>
        <v>2.48</v>
      </c>
      <c r="H32" s="21">
        <v>1</v>
      </c>
      <c r="I32" s="22">
        <v>2.48</v>
      </c>
      <c r="J32" s="3"/>
      <c r="K32" s="3"/>
    </row>
    <row r="33" spans="1:11" ht="15">
      <c r="A33" s="3" t="s">
        <v>111</v>
      </c>
      <c r="B33" s="3" t="s">
        <v>27</v>
      </c>
      <c r="C33" s="3" t="s">
        <v>23</v>
      </c>
      <c r="D33" s="3" t="s">
        <v>118</v>
      </c>
      <c r="E33" s="3" t="s">
        <v>119</v>
      </c>
      <c r="F33" s="16"/>
      <c r="G33" s="20">
        <f t="shared" si="0"/>
        <v>22.6</v>
      </c>
      <c r="H33" s="21">
        <v>1</v>
      </c>
      <c r="I33" s="22">
        <v>22.6</v>
      </c>
      <c r="J33" s="3">
        <v>11.96</v>
      </c>
      <c r="K33" s="3"/>
    </row>
    <row r="34" spans="1:11" ht="15">
      <c r="A34" s="3" t="s">
        <v>111</v>
      </c>
      <c r="B34" s="3" t="s">
        <v>27</v>
      </c>
      <c r="C34" s="3" t="s">
        <v>88</v>
      </c>
      <c r="D34" s="3" t="s">
        <v>89</v>
      </c>
      <c r="E34" s="3" t="s">
        <v>92</v>
      </c>
      <c r="F34" s="16"/>
      <c r="G34" s="20">
        <f t="shared" si="0"/>
        <v>7.44</v>
      </c>
      <c r="H34" s="21">
        <v>1</v>
      </c>
      <c r="I34" s="22">
        <v>7.44</v>
      </c>
      <c r="J34" s="3">
        <v>11.96</v>
      </c>
      <c r="K34" s="3"/>
    </row>
    <row r="35" spans="1:11" ht="15">
      <c r="A35" s="3" t="s">
        <v>111</v>
      </c>
      <c r="B35" s="3" t="s">
        <v>27</v>
      </c>
      <c r="C35" s="3" t="s">
        <v>124</v>
      </c>
      <c r="D35" s="3" t="s">
        <v>8</v>
      </c>
      <c r="E35" s="3" t="s">
        <v>132</v>
      </c>
      <c r="F35" s="16"/>
      <c r="G35" s="20">
        <v>4.95</v>
      </c>
      <c r="H35" s="21">
        <v>20</v>
      </c>
      <c r="I35" s="22">
        <f>G35/H35</f>
        <v>0.2475</v>
      </c>
      <c r="J35" s="3"/>
      <c r="K35" s="3"/>
    </row>
    <row r="36" spans="1:11" ht="15">
      <c r="A36" s="3" t="s">
        <v>111</v>
      </c>
      <c r="B36" s="3" t="s">
        <v>25</v>
      </c>
      <c r="C36" s="3" t="s">
        <v>56</v>
      </c>
      <c r="D36" s="3" t="s">
        <v>38</v>
      </c>
      <c r="E36" s="3" t="s">
        <v>172</v>
      </c>
      <c r="F36" s="16" t="s">
        <v>36</v>
      </c>
      <c r="G36" s="20">
        <f>H36*I36+J36</f>
        <v>22.5</v>
      </c>
      <c r="H36" s="21">
        <v>1</v>
      </c>
      <c r="I36" s="22">
        <v>12.5</v>
      </c>
      <c r="J36" s="3">
        <v>10</v>
      </c>
      <c r="K36" s="3" t="s">
        <v>37</v>
      </c>
    </row>
    <row r="37" spans="1:11" ht="15">
      <c r="A37" s="3" t="s">
        <v>111</v>
      </c>
      <c r="B37" s="3" t="s">
        <v>25</v>
      </c>
      <c r="C37" s="3" t="s">
        <v>55</v>
      </c>
      <c r="D37" s="3" t="s">
        <v>8</v>
      </c>
      <c r="E37" s="3" t="s">
        <v>54</v>
      </c>
      <c r="F37" s="16">
        <v>65282714</v>
      </c>
      <c r="G37" s="20">
        <f aca="true" t="shared" si="1" ref="G37:G43">H37*I37</f>
        <v>12.7</v>
      </c>
      <c r="H37" s="21">
        <v>2</v>
      </c>
      <c r="I37" s="22">
        <v>6.35</v>
      </c>
      <c r="J37" s="3"/>
      <c r="K37" s="3" t="s">
        <v>39</v>
      </c>
    </row>
    <row r="38" spans="1:11" ht="15">
      <c r="A38" s="3" t="s">
        <v>111</v>
      </c>
      <c r="B38" s="3" t="s">
        <v>128</v>
      </c>
      <c r="C38" s="3" t="s">
        <v>129</v>
      </c>
      <c r="D38" s="3" t="s">
        <v>8</v>
      </c>
      <c r="E38" s="3" t="s">
        <v>130</v>
      </c>
      <c r="F38" s="16">
        <v>4001116257285</v>
      </c>
      <c r="G38" s="20">
        <f t="shared" si="1"/>
        <v>3.9</v>
      </c>
      <c r="H38" s="18">
        <v>1</v>
      </c>
      <c r="I38" s="22">
        <v>3.9</v>
      </c>
      <c r="J38" s="3"/>
      <c r="K38" s="3"/>
    </row>
    <row r="39" spans="1:11" ht="15">
      <c r="A39" s="3" t="s">
        <v>111</v>
      </c>
      <c r="B39" s="3" t="s">
        <v>82</v>
      </c>
      <c r="C39" s="3" t="s">
        <v>83</v>
      </c>
      <c r="D39" s="3" t="s">
        <v>8</v>
      </c>
      <c r="E39" s="3" t="s">
        <v>84</v>
      </c>
      <c r="F39" s="16"/>
      <c r="G39" s="20">
        <f t="shared" si="1"/>
        <v>31.65</v>
      </c>
      <c r="H39" s="21">
        <v>1</v>
      </c>
      <c r="I39" s="22">
        <f>1.4+7.3+3.75+3.75+2.6+2.95+1.4+1.4+3.35+3.75</f>
        <v>31.65</v>
      </c>
      <c r="J39" s="3"/>
      <c r="K39" s="3"/>
    </row>
    <row r="40" spans="1:11" ht="15">
      <c r="A40" s="3" t="s">
        <v>111</v>
      </c>
      <c r="B40" s="3" t="s">
        <v>28</v>
      </c>
      <c r="C40" s="3" t="s">
        <v>96</v>
      </c>
      <c r="D40" s="3" t="s">
        <v>89</v>
      </c>
      <c r="E40" s="3" t="s">
        <v>135</v>
      </c>
      <c r="F40" s="16"/>
      <c r="G40" s="20">
        <f t="shared" si="1"/>
        <v>6.66</v>
      </c>
      <c r="H40" s="21">
        <v>1</v>
      </c>
      <c r="I40" s="22">
        <v>6.66</v>
      </c>
      <c r="J40" s="3">
        <v>11.96</v>
      </c>
      <c r="K40" s="3"/>
    </row>
    <row r="41" spans="1:11" ht="15">
      <c r="A41" s="3" t="s">
        <v>111</v>
      </c>
      <c r="B41" s="3" t="s">
        <v>28</v>
      </c>
      <c r="C41" s="3" t="s">
        <v>101</v>
      </c>
      <c r="D41" s="3" t="s">
        <v>98</v>
      </c>
      <c r="E41" s="3" t="s">
        <v>102</v>
      </c>
      <c r="F41" s="16"/>
      <c r="G41" s="20">
        <f t="shared" si="1"/>
        <v>10</v>
      </c>
      <c r="H41" s="21">
        <v>1</v>
      </c>
      <c r="I41" s="22">
        <v>10</v>
      </c>
      <c r="J41" s="3"/>
      <c r="K41" s="3"/>
    </row>
    <row r="42" spans="1:11" ht="15">
      <c r="A42" s="3" t="s">
        <v>111</v>
      </c>
      <c r="B42" s="3" t="s">
        <v>29</v>
      </c>
      <c r="C42" s="3" t="s">
        <v>50</v>
      </c>
      <c r="D42" s="3" t="s">
        <v>8</v>
      </c>
      <c r="E42" s="3" t="s">
        <v>69</v>
      </c>
      <c r="F42" s="16">
        <v>65288965</v>
      </c>
      <c r="G42" s="19">
        <f t="shared" si="1"/>
        <v>1.3</v>
      </c>
      <c r="H42" s="18">
        <v>1</v>
      </c>
      <c r="I42" s="17">
        <v>1.3</v>
      </c>
      <c r="J42" s="3"/>
      <c r="K42" s="3"/>
    </row>
    <row r="43" spans="1:11" ht="15">
      <c r="A43" s="3" t="s">
        <v>111</v>
      </c>
      <c r="B43" s="3" t="s">
        <v>29</v>
      </c>
      <c r="C43" s="3" t="s">
        <v>107</v>
      </c>
      <c r="D43" s="3" t="s">
        <v>8</v>
      </c>
      <c r="E43" s="3" t="s">
        <v>108</v>
      </c>
      <c r="F43" s="16"/>
      <c r="G43" s="19">
        <f t="shared" si="1"/>
        <v>3.75</v>
      </c>
      <c r="H43" s="18">
        <v>1</v>
      </c>
      <c r="I43" s="17">
        <v>3.75</v>
      </c>
      <c r="J43" s="3"/>
      <c r="K43" s="3"/>
    </row>
    <row r="44" spans="1:11" ht="15">
      <c r="A44" s="3" t="s">
        <v>111</v>
      </c>
      <c r="B44" s="3" t="s">
        <v>29</v>
      </c>
      <c r="C44" s="3" t="s">
        <v>47</v>
      </c>
      <c r="D44" s="3" t="s">
        <v>10</v>
      </c>
      <c r="E44" s="3" t="s">
        <v>7</v>
      </c>
      <c r="F44" s="3" t="s">
        <v>167</v>
      </c>
      <c r="G44" s="19">
        <f>+H44*I44</f>
        <v>225</v>
      </c>
      <c r="H44" s="18">
        <v>6</v>
      </c>
      <c r="I44" s="17">
        <v>37.5</v>
      </c>
      <c r="J44" s="3">
        <v>20</v>
      </c>
      <c r="K44" s="3" t="s">
        <v>168</v>
      </c>
    </row>
    <row r="45" spans="1:11" ht="15">
      <c r="A45" s="3" t="s">
        <v>111</v>
      </c>
      <c r="B45" s="3" t="s">
        <v>29</v>
      </c>
      <c r="C45" s="3" t="s">
        <v>47</v>
      </c>
      <c r="D45" s="3" t="s">
        <v>10</v>
      </c>
      <c r="E45" s="3" t="s">
        <v>7</v>
      </c>
      <c r="F45" t="s">
        <v>90</v>
      </c>
      <c r="G45" s="19">
        <f>+H45*I45</f>
        <v>10.5</v>
      </c>
      <c r="H45" s="18">
        <v>1</v>
      </c>
      <c r="I45" s="17">
        <v>10.5</v>
      </c>
      <c r="J45" s="3"/>
      <c r="K45" s="3" t="s">
        <v>169</v>
      </c>
    </row>
    <row r="46" spans="1:11" ht="15">
      <c r="A46" s="3" t="s">
        <v>111</v>
      </c>
      <c r="B46" s="3" t="s">
        <v>41</v>
      </c>
      <c r="C46" s="3" t="s">
        <v>65</v>
      </c>
      <c r="D46" s="3" t="s">
        <v>8</v>
      </c>
      <c r="E46" s="3" t="s">
        <v>63</v>
      </c>
      <c r="F46" s="16">
        <v>68537763</v>
      </c>
      <c r="G46" s="20">
        <f aca="true" t="shared" si="2" ref="G46:G54">H46*I46</f>
        <v>4.1</v>
      </c>
      <c r="H46" s="21">
        <v>20</v>
      </c>
      <c r="I46" s="22">
        <f>4.1/20</f>
        <v>0.205</v>
      </c>
      <c r="J46" s="3"/>
      <c r="K46" s="3"/>
    </row>
    <row r="47" spans="1:11" ht="15">
      <c r="A47" s="3" t="s">
        <v>111</v>
      </c>
      <c r="B47" s="3" t="s">
        <v>41</v>
      </c>
      <c r="C47" s="3" t="s">
        <v>120</v>
      </c>
      <c r="D47" s="3" t="s">
        <v>121</v>
      </c>
      <c r="E47" s="3" t="s">
        <v>122</v>
      </c>
      <c r="F47" s="16">
        <v>476887</v>
      </c>
      <c r="G47" s="20">
        <f t="shared" si="2"/>
        <v>8.4</v>
      </c>
      <c r="H47" s="21">
        <v>1</v>
      </c>
      <c r="I47" s="22">
        <v>8.4</v>
      </c>
      <c r="J47" s="3"/>
      <c r="K47" s="3"/>
    </row>
    <row r="48" spans="1:11" ht="15">
      <c r="A48" s="3" t="s">
        <v>111</v>
      </c>
      <c r="B48" s="3" t="s">
        <v>41</v>
      </c>
      <c r="C48" s="3" t="s">
        <v>78</v>
      </c>
      <c r="D48" s="3" t="s">
        <v>8</v>
      </c>
      <c r="E48" s="3" t="s">
        <v>79</v>
      </c>
      <c r="F48" s="16">
        <v>65281363</v>
      </c>
      <c r="G48" s="20">
        <f t="shared" si="2"/>
        <v>7</v>
      </c>
      <c r="H48" s="21">
        <v>1</v>
      </c>
      <c r="I48" s="22">
        <v>7</v>
      </c>
      <c r="J48" s="3"/>
      <c r="K48" s="3"/>
    </row>
    <row r="49" spans="1:11" ht="15">
      <c r="A49" s="3" t="s">
        <v>111</v>
      </c>
      <c r="B49" s="3" t="s">
        <v>41</v>
      </c>
      <c r="C49" s="3" t="s">
        <v>64</v>
      </c>
      <c r="D49" s="3" t="s">
        <v>8</v>
      </c>
      <c r="E49" s="3" t="s">
        <v>40</v>
      </c>
      <c r="F49" s="16">
        <v>54667326</v>
      </c>
      <c r="G49" s="20">
        <f t="shared" si="2"/>
        <v>5.01</v>
      </c>
      <c r="H49" s="21">
        <v>3</v>
      </c>
      <c r="I49" s="22">
        <v>1.67</v>
      </c>
      <c r="J49" s="3"/>
      <c r="K49" s="3"/>
    </row>
    <row r="50" spans="1:11" ht="15">
      <c r="A50" s="3" t="s">
        <v>111</v>
      </c>
      <c r="B50" s="3" t="s">
        <v>41</v>
      </c>
      <c r="C50" s="3" t="s">
        <v>143</v>
      </c>
      <c r="D50" s="3" t="s">
        <v>8</v>
      </c>
      <c r="E50" s="3" t="s">
        <v>144</v>
      </c>
      <c r="F50" s="16">
        <v>65299780</v>
      </c>
      <c r="G50" s="20">
        <f t="shared" si="2"/>
        <v>4.95</v>
      </c>
      <c r="H50" s="21">
        <v>1</v>
      </c>
      <c r="I50" s="22">
        <v>4.95</v>
      </c>
      <c r="J50" s="3"/>
      <c r="K50" s="3"/>
    </row>
    <row r="51" spans="1:11" ht="15">
      <c r="A51" s="3" t="s">
        <v>111</v>
      </c>
      <c r="B51" s="3" t="s">
        <v>41</v>
      </c>
      <c r="C51" s="3" t="s">
        <v>171</v>
      </c>
      <c r="D51" s="3" t="s">
        <v>38</v>
      </c>
      <c r="E51" s="39" t="s">
        <v>170</v>
      </c>
      <c r="F51" s="38"/>
      <c r="G51" s="20">
        <f t="shared" si="2"/>
        <v>10</v>
      </c>
      <c r="H51" s="21">
        <v>1</v>
      </c>
      <c r="I51" s="22">
        <v>10</v>
      </c>
      <c r="J51" s="3"/>
      <c r="K51" s="3"/>
    </row>
    <row r="52" spans="1:11" ht="15">
      <c r="A52" s="26" t="s">
        <v>111</v>
      </c>
      <c r="B52" s="3" t="s">
        <v>93</v>
      </c>
      <c r="C52" s="3" t="s">
        <v>149</v>
      </c>
      <c r="D52" s="3" t="s">
        <v>8</v>
      </c>
      <c r="E52" s="3" t="s">
        <v>150</v>
      </c>
      <c r="F52" s="16"/>
      <c r="G52" s="20">
        <f t="shared" si="2"/>
        <v>12.6</v>
      </c>
      <c r="H52" s="21">
        <v>1</v>
      </c>
      <c r="I52" s="22">
        <v>12.6</v>
      </c>
      <c r="J52" s="3"/>
      <c r="K52" s="3"/>
    </row>
    <row r="53" spans="1:11" ht="15">
      <c r="A53" s="26" t="s">
        <v>111</v>
      </c>
      <c r="B53" s="3" t="s">
        <v>93</v>
      </c>
      <c r="C53" s="3" t="s">
        <v>97</v>
      </c>
      <c r="D53" s="3" t="s">
        <v>98</v>
      </c>
      <c r="E53" s="3" t="s">
        <v>99</v>
      </c>
      <c r="F53" s="16"/>
      <c r="G53" s="20">
        <f t="shared" si="2"/>
        <v>14</v>
      </c>
      <c r="H53" s="21">
        <v>2</v>
      </c>
      <c r="I53" s="22">
        <v>7</v>
      </c>
      <c r="J53" s="3">
        <v>6</v>
      </c>
      <c r="K53" s="3"/>
    </row>
    <row r="54" spans="1:11" ht="15">
      <c r="A54" s="3" t="s">
        <v>111</v>
      </c>
      <c r="B54" s="3" t="s">
        <v>93</v>
      </c>
      <c r="C54" s="3" t="s">
        <v>93</v>
      </c>
      <c r="D54" s="3" t="s">
        <v>89</v>
      </c>
      <c r="E54" s="3" t="s">
        <v>133</v>
      </c>
      <c r="F54" s="16"/>
      <c r="G54" s="20">
        <f t="shared" si="2"/>
        <v>107.92000000000002</v>
      </c>
      <c r="H54" s="21">
        <v>6</v>
      </c>
      <c r="I54" s="22">
        <f>53.96/3</f>
        <v>17.986666666666668</v>
      </c>
      <c r="J54" s="3"/>
      <c r="K54" s="3"/>
    </row>
    <row r="55" spans="1:11" ht="15">
      <c r="A55" s="5"/>
      <c r="B55" s="5"/>
      <c r="C55" s="5"/>
      <c r="D55" s="5"/>
      <c r="E55" s="5"/>
      <c r="F55" s="8" t="s">
        <v>162</v>
      </c>
      <c r="G55" s="15">
        <f>SUM(G14:G54)</f>
        <v>736.25</v>
      </c>
      <c r="H55" s="27"/>
      <c r="I55" s="28"/>
      <c r="J55" s="5"/>
      <c r="K55" s="5"/>
    </row>
    <row r="56" spans="1:11" ht="15">
      <c r="A56" s="3" t="s">
        <v>21</v>
      </c>
      <c r="B56" s="4" t="s">
        <v>155</v>
      </c>
      <c r="C56" s="4" t="s">
        <v>155</v>
      </c>
      <c r="D56" s="3" t="s">
        <v>8</v>
      </c>
      <c r="E56" s="3" t="s">
        <v>22</v>
      </c>
      <c r="F56" s="16"/>
      <c r="G56" s="20">
        <f aca="true" t="shared" si="3" ref="G56:G70">H56*I56</f>
        <v>34.9</v>
      </c>
      <c r="H56" s="21">
        <v>1</v>
      </c>
      <c r="I56" s="22">
        <v>34.9</v>
      </c>
      <c r="J56" s="3"/>
      <c r="K56" s="3"/>
    </row>
    <row r="57" spans="1:11" ht="15">
      <c r="A57" s="3" t="s">
        <v>21</v>
      </c>
      <c r="B57" s="4" t="s">
        <v>155</v>
      </c>
      <c r="C57" s="4" t="s">
        <v>155</v>
      </c>
      <c r="D57" s="3" t="s">
        <v>8</v>
      </c>
      <c r="E57" s="3" t="s">
        <v>44</v>
      </c>
      <c r="F57" s="16"/>
      <c r="G57" s="19">
        <f t="shared" si="3"/>
        <v>10.4</v>
      </c>
      <c r="H57" s="18">
        <v>1</v>
      </c>
      <c r="I57" s="17">
        <v>10.4</v>
      </c>
      <c r="J57" s="3"/>
      <c r="K57" s="3"/>
    </row>
    <row r="58" spans="1:11" ht="15">
      <c r="A58" s="3" t="s">
        <v>21</v>
      </c>
      <c r="B58" s="4" t="s">
        <v>155</v>
      </c>
      <c r="C58" s="4" t="s">
        <v>155</v>
      </c>
      <c r="D58" s="3" t="s">
        <v>33</v>
      </c>
      <c r="E58" s="3" t="s">
        <v>34</v>
      </c>
      <c r="F58" s="16"/>
      <c r="G58" s="20">
        <f t="shared" si="3"/>
        <v>8.25</v>
      </c>
      <c r="H58" s="21">
        <v>1</v>
      </c>
      <c r="I58" s="22">
        <v>8.25</v>
      </c>
      <c r="J58" s="3"/>
      <c r="K58" s="3"/>
    </row>
    <row r="59" spans="1:11" ht="15">
      <c r="A59" s="3" t="s">
        <v>21</v>
      </c>
      <c r="B59" s="4" t="s">
        <v>155</v>
      </c>
      <c r="C59" s="4" t="s">
        <v>155</v>
      </c>
      <c r="D59" s="3" t="s">
        <v>33</v>
      </c>
      <c r="E59" s="3" t="s">
        <v>35</v>
      </c>
      <c r="F59" s="16"/>
      <c r="G59" s="20">
        <f t="shared" si="3"/>
        <v>4.5</v>
      </c>
      <c r="H59" s="21">
        <v>1</v>
      </c>
      <c r="I59" s="22">
        <v>4.5</v>
      </c>
      <c r="J59" s="3"/>
      <c r="K59" s="3"/>
    </row>
    <row r="60" spans="1:11" ht="15">
      <c r="A60" s="3" t="s">
        <v>21</v>
      </c>
      <c r="B60" s="4" t="s">
        <v>155</v>
      </c>
      <c r="C60" s="4" t="s">
        <v>155</v>
      </c>
      <c r="D60" s="3" t="s">
        <v>8</v>
      </c>
      <c r="E60" s="3" t="s">
        <v>62</v>
      </c>
      <c r="F60" s="16"/>
      <c r="G60" s="20">
        <f t="shared" si="3"/>
        <v>10</v>
      </c>
      <c r="H60" s="21">
        <v>4</v>
      </c>
      <c r="I60" s="22">
        <v>2.5</v>
      </c>
      <c r="J60" s="3"/>
      <c r="K60" s="3"/>
    </row>
    <row r="61" spans="1:11" ht="15">
      <c r="A61" s="3" t="s">
        <v>21</v>
      </c>
      <c r="B61" s="4" t="s">
        <v>155</v>
      </c>
      <c r="C61" s="4" t="s">
        <v>155</v>
      </c>
      <c r="D61" s="3" t="s">
        <v>8</v>
      </c>
      <c r="E61" s="3" t="s">
        <v>77</v>
      </c>
      <c r="F61" s="16"/>
      <c r="G61" s="20">
        <f t="shared" si="3"/>
        <v>4.8</v>
      </c>
      <c r="H61" s="21">
        <v>1</v>
      </c>
      <c r="I61" s="22">
        <v>4.8</v>
      </c>
      <c r="J61" s="3"/>
      <c r="K61" s="3"/>
    </row>
    <row r="62" spans="1:11" ht="15">
      <c r="A62" s="3" t="s">
        <v>21</v>
      </c>
      <c r="B62" s="4" t="s">
        <v>155</v>
      </c>
      <c r="C62" s="4" t="s">
        <v>155</v>
      </c>
      <c r="D62" s="3" t="s">
        <v>8</v>
      </c>
      <c r="E62" s="3" t="s">
        <v>74</v>
      </c>
      <c r="F62" s="16"/>
      <c r="G62" s="20">
        <f t="shared" si="3"/>
        <v>27.1</v>
      </c>
      <c r="H62" s="21">
        <v>1</v>
      </c>
      <c r="I62" s="22">
        <v>27.1</v>
      </c>
      <c r="J62" s="3"/>
      <c r="K62" s="3"/>
    </row>
    <row r="63" spans="1:11" ht="15">
      <c r="A63" s="3" t="s">
        <v>21</v>
      </c>
      <c r="B63" s="4" t="s">
        <v>155</v>
      </c>
      <c r="C63" s="4" t="s">
        <v>155</v>
      </c>
      <c r="D63" s="3" t="s">
        <v>8</v>
      </c>
      <c r="E63" s="3" t="s">
        <v>76</v>
      </c>
      <c r="F63" s="16"/>
      <c r="G63" s="20">
        <f t="shared" si="3"/>
        <v>9.9</v>
      </c>
      <c r="H63" s="21">
        <v>1</v>
      </c>
      <c r="I63" s="22">
        <v>9.9</v>
      </c>
      <c r="J63" s="3"/>
      <c r="K63" s="3"/>
    </row>
    <row r="64" spans="1:11" ht="15">
      <c r="A64" s="3" t="s">
        <v>21</v>
      </c>
      <c r="B64" s="4" t="s">
        <v>155</v>
      </c>
      <c r="C64" s="4" t="s">
        <v>155</v>
      </c>
      <c r="D64" s="3" t="s">
        <v>8</v>
      </c>
      <c r="E64" s="3" t="s">
        <v>141</v>
      </c>
      <c r="F64" s="16"/>
      <c r="G64" s="20">
        <f t="shared" si="3"/>
        <v>6</v>
      </c>
      <c r="H64" s="21">
        <v>1</v>
      </c>
      <c r="I64" s="22">
        <v>6</v>
      </c>
      <c r="J64" s="3"/>
      <c r="K64" s="3"/>
    </row>
    <row r="65" spans="1:11" ht="15">
      <c r="A65" s="3" t="s">
        <v>21</v>
      </c>
      <c r="B65" s="4" t="s">
        <v>155</v>
      </c>
      <c r="C65" s="4" t="s">
        <v>155</v>
      </c>
      <c r="D65" s="3" t="s">
        <v>8</v>
      </c>
      <c r="E65" s="3" t="s">
        <v>142</v>
      </c>
      <c r="F65" s="16"/>
      <c r="G65" s="20">
        <f t="shared" si="3"/>
        <v>5.6</v>
      </c>
      <c r="H65" s="21">
        <v>12</v>
      </c>
      <c r="I65" s="22">
        <f>5.6/12</f>
        <v>0.4666666666666666</v>
      </c>
      <c r="J65" s="3"/>
      <c r="K65" s="3"/>
    </row>
    <row r="66" spans="1:11" ht="15">
      <c r="A66" s="3" t="s">
        <v>21</v>
      </c>
      <c r="B66" s="4" t="s">
        <v>155</v>
      </c>
      <c r="C66" s="4" t="s">
        <v>155</v>
      </c>
      <c r="D66" s="3" t="s">
        <v>8</v>
      </c>
      <c r="E66" s="3" t="s">
        <v>151</v>
      </c>
      <c r="F66" s="16"/>
      <c r="G66" s="20">
        <f t="shared" si="3"/>
        <v>0.8</v>
      </c>
      <c r="H66" s="21">
        <v>1</v>
      </c>
      <c r="I66" s="22">
        <v>0.8</v>
      </c>
      <c r="J66" s="3"/>
      <c r="K66" s="3"/>
    </row>
    <row r="67" spans="1:11" ht="15">
      <c r="A67" s="3" t="s">
        <v>21</v>
      </c>
      <c r="B67" s="4" t="s">
        <v>155</v>
      </c>
      <c r="C67" s="4" t="s">
        <v>155</v>
      </c>
      <c r="D67" s="3" t="s">
        <v>8</v>
      </c>
      <c r="E67" s="3" t="s">
        <v>151</v>
      </c>
      <c r="F67" s="16"/>
      <c r="G67" s="20">
        <f t="shared" si="3"/>
        <v>1.9</v>
      </c>
      <c r="H67" s="21">
        <v>1</v>
      </c>
      <c r="I67" s="22">
        <v>1.9</v>
      </c>
      <c r="J67" s="3"/>
      <c r="K67" s="3"/>
    </row>
    <row r="68" spans="1:11" ht="15">
      <c r="A68" s="3" t="s">
        <v>21</v>
      </c>
      <c r="B68" s="4" t="s">
        <v>155</v>
      </c>
      <c r="C68" s="4" t="s">
        <v>155</v>
      </c>
      <c r="D68" s="3" t="s">
        <v>8</v>
      </c>
      <c r="E68" s="3" t="s">
        <v>152</v>
      </c>
      <c r="F68" s="16"/>
      <c r="G68" s="20">
        <f t="shared" si="3"/>
        <v>2.88</v>
      </c>
      <c r="H68" s="21">
        <v>1</v>
      </c>
      <c r="I68" s="22">
        <v>2.88</v>
      </c>
      <c r="J68" s="3"/>
      <c r="K68" s="3"/>
    </row>
    <row r="69" spans="1:11" ht="15">
      <c r="A69" s="3" t="s">
        <v>21</v>
      </c>
      <c r="B69" s="4" t="s">
        <v>155</v>
      </c>
      <c r="C69" s="4" t="s">
        <v>155</v>
      </c>
      <c r="D69" s="3" t="s">
        <v>8</v>
      </c>
      <c r="E69" s="3" t="s">
        <v>153</v>
      </c>
      <c r="F69" s="16"/>
      <c r="G69" s="20">
        <f t="shared" si="3"/>
        <v>8.46</v>
      </c>
      <c r="H69" s="21">
        <v>2</v>
      </c>
      <c r="I69" s="22">
        <v>4.23</v>
      </c>
      <c r="J69" s="3"/>
      <c r="K69" s="3"/>
    </row>
    <row r="70" spans="1:11" ht="15">
      <c r="A70" s="3" t="s">
        <v>21</v>
      </c>
      <c r="B70" s="4" t="s">
        <v>155</v>
      </c>
      <c r="C70" s="4" t="s">
        <v>155</v>
      </c>
      <c r="D70" s="3" t="s">
        <v>8</v>
      </c>
      <c r="E70" s="3" t="s">
        <v>154</v>
      </c>
      <c r="F70" s="16"/>
      <c r="G70" s="20">
        <f t="shared" si="3"/>
        <v>2.7</v>
      </c>
      <c r="H70" s="21">
        <v>1</v>
      </c>
      <c r="I70" s="22">
        <v>2.7</v>
      </c>
      <c r="J70" s="3"/>
      <c r="K70" s="3"/>
    </row>
    <row r="71" spans="1:11" ht="15">
      <c r="A71" s="5"/>
      <c r="B71" s="29"/>
      <c r="C71" s="29"/>
      <c r="D71" s="5"/>
      <c r="E71" s="5"/>
      <c r="F71" s="30" t="s">
        <v>163</v>
      </c>
      <c r="G71" s="31">
        <f>SUM(G56:G70)</f>
        <v>138.18999999999997</v>
      </c>
      <c r="H71" s="27"/>
      <c r="I71" s="28"/>
      <c r="J71" s="5"/>
      <c r="K71" s="5"/>
    </row>
    <row r="72" spans="1:11" ht="15">
      <c r="A72" s="3" t="s">
        <v>157</v>
      </c>
      <c r="B72" s="3" t="s">
        <v>60</v>
      </c>
      <c r="C72" s="3" t="s">
        <v>156</v>
      </c>
      <c r="D72" s="3" t="s">
        <v>8</v>
      </c>
      <c r="E72" s="3" t="s">
        <v>61</v>
      </c>
      <c r="F72" s="16"/>
      <c r="G72" s="20">
        <f aca="true" t="shared" si="4" ref="G72:G79">H72*I72</f>
        <v>2.2</v>
      </c>
      <c r="H72" s="21">
        <v>1</v>
      </c>
      <c r="I72" s="22">
        <v>2.2</v>
      </c>
      <c r="J72" s="3"/>
      <c r="K72" s="3"/>
    </row>
    <row r="73" spans="1:11" ht="15">
      <c r="A73" s="3" t="s">
        <v>157</v>
      </c>
      <c r="B73" s="3" t="s">
        <v>60</v>
      </c>
      <c r="C73" s="3" t="s">
        <v>156</v>
      </c>
      <c r="D73" s="3" t="s">
        <v>8</v>
      </c>
      <c r="E73" s="3" t="s">
        <v>75</v>
      </c>
      <c r="F73" s="16"/>
      <c r="G73" s="20">
        <f t="shared" si="4"/>
        <v>1.6</v>
      </c>
      <c r="H73" s="21">
        <v>15</v>
      </c>
      <c r="I73" s="22">
        <f>1.6/15</f>
        <v>0.10666666666666667</v>
      </c>
      <c r="J73" s="3"/>
      <c r="K73" s="3"/>
    </row>
    <row r="74" spans="1:11" ht="15">
      <c r="A74" s="3" t="s">
        <v>157</v>
      </c>
      <c r="B74" s="3" t="s">
        <v>60</v>
      </c>
      <c r="C74" s="3" t="s">
        <v>156</v>
      </c>
      <c r="D74" s="3" t="s">
        <v>8</v>
      </c>
      <c r="E74" s="3" t="s">
        <v>66</v>
      </c>
      <c r="F74" s="16">
        <v>68533605</v>
      </c>
      <c r="G74" s="20">
        <f t="shared" si="4"/>
        <v>2.7</v>
      </c>
      <c r="H74" s="21">
        <v>10</v>
      </c>
      <c r="I74" s="22">
        <f>2.7/10</f>
        <v>0.27</v>
      </c>
      <c r="J74" s="3"/>
      <c r="K74" s="3"/>
    </row>
    <row r="75" spans="1:11" ht="15">
      <c r="A75" s="3" t="s">
        <v>157</v>
      </c>
      <c r="B75" s="3" t="s">
        <v>60</v>
      </c>
      <c r="C75" s="3" t="s">
        <v>156</v>
      </c>
      <c r="D75" s="3" t="s">
        <v>8</v>
      </c>
      <c r="E75" s="3" t="s">
        <v>80</v>
      </c>
      <c r="F75" s="16">
        <v>68537140</v>
      </c>
      <c r="G75" s="20">
        <f t="shared" si="4"/>
        <v>3.3000000000000003</v>
      </c>
      <c r="H75" s="21">
        <v>25</v>
      </c>
      <c r="I75" s="22">
        <f>3.3/25</f>
        <v>0.132</v>
      </c>
      <c r="J75" s="3"/>
      <c r="K75" s="3"/>
    </row>
    <row r="76" spans="1:11" ht="15">
      <c r="A76" s="3" t="s">
        <v>157</v>
      </c>
      <c r="B76" s="3" t="s">
        <v>60</v>
      </c>
      <c r="C76" s="3" t="s">
        <v>156</v>
      </c>
      <c r="D76" s="3" t="s">
        <v>8</v>
      </c>
      <c r="E76" s="3" t="s">
        <v>81</v>
      </c>
      <c r="F76" s="16">
        <v>68534543</v>
      </c>
      <c r="G76" s="20">
        <f t="shared" si="4"/>
        <v>3.35</v>
      </c>
      <c r="H76" s="21">
        <v>15</v>
      </c>
      <c r="I76" s="22">
        <f>3.35/15</f>
        <v>0.22333333333333333</v>
      </c>
      <c r="J76" s="3"/>
      <c r="K76" s="3"/>
    </row>
    <row r="77" spans="1:11" ht="15">
      <c r="A77" s="3" t="s">
        <v>157</v>
      </c>
      <c r="B77" s="3" t="s">
        <v>60</v>
      </c>
      <c r="C77" s="3" t="s">
        <v>156</v>
      </c>
      <c r="D77" s="3" t="s">
        <v>8</v>
      </c>
      <c r="E77" s="3" t="s">
        <v>123</v>
      </c>
      <c r="F77" s="16">
        <v>60028605</v>
      </c>
      <c r="G77" s="20">
        <f t="shared" si="4"/>
        <v>4.47</v>
      </c>
      <c r="H77" s="21">
        <v>3</v>
      </c>
      <c r="I77" s="22">
        <v>1.49</v>
      </c>
      <c r="J77" s="3"/>
      <c r="K77" s="3"/>
    </row>
    <row r="78" spans="1:11" ht="15">
      <c r="A78" s="3" t="s">
        <v>157</v>
      </c>
      <c r="B78" s="3" t="s">
        <v>60</v>
      </c>
      <c r="C78" s="3" t="s">
        <v>156</v>
      </c>
      <c r="D78" s="3" t="s">
        <v>8</v>
      </c>
      <c r="E78" s="3" t="s">
        <v>147</v>
      </c>
      <c r="F78" s="16">
        <v>65291562</v>
      </c>
      <c r="G78" s="20">
        <f t="shared" si="4"/>
        <v>3.4</v>
      </c>
      <c r="H78" s="21">
        <v>1</v>
      </c>
      <c r="I78" s="22">
        <v>3.4</v>
      </c>
      <c r="J78" s="3"/>
      <c r="K78" s="3"/>
    </row>
    <row r="79" spans="1:11" ht="15">
      <c r="A79" s="3" t="s">
        <v>157</v>
      </c>
      <c r="B79" s="3" t="s">
        <v>60</v>
      </c>
      <c r="C79" s="3" t="s">
        <v>156</v>
      </c>
      <c r="D79" s="3" t="s">
        <v>8</v>
      </c>
      <c r="E79" s="3" t="s">
        <v>148</v>
      </c>
      <c r="F79" s="16">
        <v>62372520</v>
      </c>
      <c r="G79" s="20">
        <f t="shared" si="4"/>
        <v>14.5</v>
      </c>
      <c r="H79" s="21">
        <v>1</v>
      </c>
      <c r="I79" s="22">
        <v>14.5</v>
      </c>
      <c r="J79" s="3"/>
      <c r="K79" s="3"/>
    </row>
    <row r="80" spans="6:9" ht="15">
      <c r="F80" s="8" t="s">
        <v>164</v>
      </c>
      <c r="G80" s="15">
        <f>SUM(G72:G79)</f>
        <v>35.519999999999996</v>
      </c>
      <c r="H80" s="13"/>
      <c r="I80" s="14"/>
    </row>
    <row r="81" spans="6:9" ht="15">
      <c r="F81" s="6"/>
      <c r="G81" s="12"/>
      <c r="H81" s="13"/>
      <c r="I81" s="14"/>
    </row>
    <row r="82" spans="6:11" ht="15">
      <c r="F82" s="32" t="s">
        <v>1</v>
      </c>
      <c r="G82" s="33">
        <f>SUM(G72:G79,G56:G70,G12:G54,G5:G10)</f>
        <v>2422.96</v>
      </c>
      <c r="H82" s="11"/>
      <c r="K82" s="1"/>
    </row>
    <row r="83" spans="6:7" ht="15">
      <c r="F83" s="32" t="s">
        <v>165</v>
      </c>
      <c r="G83" s="33">
        <f>G80+G71+G55+G12</f>
        <v>1162.96</v>
      </c>
    </row>
  </sheetData>
  <sheetProtection/>
  <autoFilter ref="A14:N14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</dc:creator>
  <cp:keywords/>
  <dc:description/>
  <cp:lastModifiedBy>Cathy</cp:lastModifiedBy>
  <dcterms:created xsi:type="dcterms:W3CDTF">2012-12-26T21:04:43Z</dcterms:created>
  <dcterms:modified xsi:type="dcterms:W3CDTF">2014-02-28T22:44:04Z</dcterms:modified>
  <cp:category/>
  <cp:version/>
  <cp:contentType/>
  <cp:contentStatus/>
</cp:coreProperties>
</file>