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im\OneDrive\Documents\Bridge Orsay\Compétitions\Top 15\"/>
    </mc:Choice>
  </mc:AlternateContent>
  <xr:revisionPtr revIDLastSave="0" documentId="8_{B8F91A26-3522-4C7D-90AF-DB625CD9FC04}" xr6:coauthVersionLast="43" xr6:coauthVersionMax="43" xr10:uidLastSave="{00000000-0000-0000-0000-000000000000}"/>
  <bookViews>
    <workbookView xWindow="-120" yWindow="-120" windowWidth="24240" windowHeight="13140" xr2:uid="{E72542A0-B3EF-4D3A-99C5-BA46E1A71AFE}"/>
  </bookViews>
  <sheets>
    <sheet name="Feuil1" sheetId="1" r:id="rId1"/>
  </sheets>
  <definedNames>
    <definedName name="_xlnm._FilterDatabase" localSheetId="0" hidden="1">Feuil1!$I$100:$J$131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5" i="1" l="1"/>
  <c r="J338" i="1"/>
  <c r="J346" i="1"/>
  <c r="J356" i="1"/>
  <c r="J348" i="1"/>
  <c r="J343" i="1"/>
  <c r="J342" i="1"/>
  <c r="J337" i="1"/>
  <c r="J336" i="1"/>
  <c r="J341" i="1"/>
  <c r="J333" i="1"/>
  <c r="J332" i="1"/>
  <c r="J331" i="1"/>
  <c r="J335" i="1"/>
  <c r="J334" i="1"/>
  <c r="J364" i="1" l="1"/>
  <c r="J361" i="1"/>
  <c r="J339" i="1"/>
  <c r="J340" i="1"/>
  <c r="J353" i="1" l="1"/>
  <c r="J357" i="1"/>
  <c r="J369" i="1"/>
  <c r="J368" i="1"/>
  <c r="J355" i="1"/>
  <c r="J344" i="1"/>
  <c r="J359" i="1"/>
  <c r="J358" i="1"/>
  <c r="J374" i="1" l="1"/>
  <c r="J373" i="1"/>
  <c r="J372" i="1"/>
  <c r="J367" i="1"/>
  <c r="J366" i="1"/>
  <c r="J363" i="1"/>
  <c r="J362" i="1"/>
  <c r="J360" i="1"/>
  <c r="J354" i="1"/>
  <c r="J352" i="1"/>
  <c r="J351" i="1"/>
  <c r="J350" i="1"/>
  <c r="J349" i="1"/>
  <c r="J347" i="1"/>
  <c r="J297" i="1" l="1"/>
  <c r="J282" i="1"/>
  <c r="J298" i="1"/>
  <c r="J318" i="1"/>
  <c r="J304" i="1"/>
  <c r="J279" i="1"/>
  <c r="J278" i="1"/>
  <c r="J293" i="1"/>
  <c r="J286" i="1"/>
  <c r="J290" i="1"/>
  <c r="J275" i="1"/>
  <c r="J280" i="1" l="1"/>
  <c r="J277" i="1"/>
  <c r="J296" i="1"/>
  <c r="J295" i="1"/>
  <c r="J285" i="1"/>
  <c r="J281" i="1"/>
  <c r="J317" i="1"/>
  <c r="J316" i="1"/>
  <c r="J315" i="1"/>
  <c r="J314" i="1"/>
  <c r="J307" i="1"/>
  <c r="J306" i="1"/>
  <c r="J303" i="1"/>
  <c r="J302" i="1"/>
  <c r="J301" i="1"/>
  <c r="J300" i="1"/>
  <c r="J299" i="1"/>
  <c r="J294" i="1"/>
  <c r="J292" i="1"/>
  <c r="J291" i="1"/>
  <c r="J289" i="1"/>
  <c r="J288" i="1"/>
  <c r="J287" i="1"/>
  <c r="J284" i="1"/>
  <c r="J283" i="1"/>
  <c r="J276" i="1"/>
  <c r="J165" i="1" l="1"/>
  <c r="J170" i="1"/>
  <c r="J177" i="1"/>
  <c r="J153" i="1"/>
  <c r="J152" i="1"/>
  <c r="J158" i="1"/>
  <c r="J166" i="1"/>
  <c r="J194" i="1"/>
  <c r="J183" i="1"/>
  <c r="J193" i="1"/>
  <c r="J192" i="1"/>
  <c r="J157" i="1"/>
  <c r="J167" i="1"/>
  <c r="J169" i="1" l="1"/>
  <c r="J156" i="1"/>
  <c r="J174" i="1"/>
  <c r="J173" i="1"/>
  <c r="J155" i="1"/>
  <c r="J154" i="1"/>
  <c r="J182" i="1"/>
  <c r="J163" i="1"/>
  <c r="J162" i="1"/>
  <c r="J172" i="1"/>
  <c r="J181" i="1" l="1"/>
  <c r="J180" i="1"/>
  <c r="J179" i="1"/>
  <c r="J161" i="1"/>
  <c r="J168" i="1"/>
  <c r="J160" i="1"/>
  <c r="J159" i="1" l="1"/>
  <c r="J164" i="1"/>
  <c r="J171" i="1"/>
  <c r="J191" i="1"/>
  <c r="J190" i="1"/>
  <c r="J176" i="1"/>
  <c r="J175" i="1"/>
  <c r="J105" i="1" l="1"/>
  <c r="J107" i="1"/>
  <c r="J103" i="1"/>
  <c r="J102" i="1"/>
  <c r="J121" i="1"/>
  <c r="J122" i="1"/>
  <c r="J109" i="1"/>
  <c r="J104" i="1"/>
  <c r="J112" i="1" l="1"/>
  <c r="J111" i="1"/>
  <c r="J113" i="1"/>
  <c r="J106" i="1"/>
  <c r="J101" i="1"/>
  <c r="J100" i="1"/>
  <c r="J130" i="1"/>
  <c r="J128" i="1"/>
  <c r="J127" i="1"/>
  <c r="J114" i="1"/>
  <c r="J108" i="1"/>
  <c r="J86" i="1" l="1"/>
  <c r="J85" i="1"/>
  <c r="J65" i="1"/>
  <c r="J69" i="1"/>
  <c r="J66" i="1"/>
  <c r="J67" i="1"/>
  <c r="J77" i="1"/>
  <c r="J76" i="1"/>
  <c r="J84" i="1"/>
  <c r="J71" i="1"/>
  <c r="J88" i="1"/>
  <c r="J68" i="1"/>
  <c r="J52" i="1" l="1"/>
  <c r="J49" i="1"/>
  <c r="J48" i="1"/>
  <c r="J39" i="1"/>
  <c r="J38" i="1" l="1"/>
</calcChain>
</file>

<file path=xl/sharedStrings.xml><?xml version="1.0" encoding="utf-8"?>
<sst xmlns="http://schemas.openxmlformats.org/spreadsheetml/2006/main" count="867" uniqueCount="223">
  <si>
    <t>A NS3</t>
  </si>
  <si>
    <t>A NS6</t>
  </si>
  <si>
    <t>A NS7</t>
  </si>
  <si>
    <t>A NS8</t>
  </si>
  <si>
    <t>A NS4</t>
  </si>
  <si>
    <t>A NS9</t>
  </si>
  <si>
    <t>A NS2</t>
  </si>
  <si>
    <t>A NS1</t>
  </si>
  <si>
    <t>A NS5</t>
  </si>
  <si>
    <t>M. Jean Luc VASSALLO - </t>
  </si>
  <si>
    <t>M. Patrick VERRIELE</t>
  </si>
  <si>
    <t>Mme Elisabeth FEUILLADE - </t>
  </si>
  <si>
    <t>Mme Monique LATHELIZE</t>
  </si>
  <si>
    <t>M. Daniel LEONARD - </t>
  </si>
  <si>
    <t>Mme Sylvia LEONARD</t>
  </si>
  <si>
    <t>M. Jean-Paul SERVOLE</t>
  </si>
  <si>
    <t>M. Jean-Louis FERRON - </t>
  </si>
  <si>
    <t>Mme Monique ESCRIBE</t>
  </si>
  <si>
    <t>M. Michel PENIN</t>
  </si>
  <si>
    <t>Mme Frederique DELAVEAU D</t>
  </si>
  <si>
    <t>M. Jean Marc BIGOT - </t>
  </si>
  <si>
    <t>Mme Françoise DELHOUME</t>
  </si>
  <si>
    <t>Mme Evelyne QUEROIX - </t>
  </si>
  <si>
    <t>Mme Christiane TERRIER DE LA CHAISE</t>
  </si>
  <si>
    <t>Mme Marie Claude BIGNAUD - </t>
  </si>
  <si>
    <t>Mme Isaure CANE</t>
  </si>
  <si>
    <t>Mme Dominique EGENOD - </t>
  </si>
  <si>
    <t>Séance du 23/09/2019 6 tables incomplètes</t>
  </si>
  <si>
    <t>x</t>
  </si>
  <si>
    <t>Bridgeur</t>
  </si>
  <si>
    <t>classement</t>
  </si>
  <si>
    <t>Classement</t>
  </si>
  <si>
    <t xml:space="preserve">Pts de </t>
  </si>
  <si>
    <t xml:space="preserve">Points de </t>
  </si>
  <si>
    <t>Mme Elisabeth FEUILLADE</t>
  </si>
  <si>
    <t>Mme Marie Claude BIGNAUD</t>
  </si>
  <si>
    <t>M. Daniel LEONARD</t>
  </si>
  <si>
    <t>Mme Dominique EGENOD</t>
  </si>
  <si>
    <t>M. Jean-Louis FERRON</t>
  </si>
  <si>
    <t>Mme Evelyne QUEROIX</t>
  </si>
  <si>
    <t>Classement à l'issue de la Séance du 23/09/2019 6 tables incomplètes</t>
  </si>
  <si>
    <r>
      <rPr>
        <b/>
        <sz val="11"/>
        <color theme="1"/>
        <rFont val="Calibri"/>
        <family val="2"/>
        <scheme val="minor"/>
      </rPr>
      <t xml:space="preserve">Principe d'attribution des PC (Points de Challenge): </t>
    </r>
    <r>
      <rPr>
        <sz val="11"/>
        <color theme="1"/>
        <rFont val="Calibri"/>
        <family val="2"/>
        <scheme val="minor"/>
      </rPr>
      <t xml:space="preserve"> </t>
    </r>
  </si>
  <si>
    <t xml:space="preserve">    Soit un tournoi de N tables, il sera attribué à chaque bridgeur de la paire première: 2N+1 PC</t>
  </si>
  <si>
    <t xml:space="preserve">    Chaque rang inférieur sera doté de 2 PC de moins que celui de la paire immédiatement supérieure:</t>
  </si>
  <si>
    <r>
      <t xml:space="preserve">    Les joueurs de la paire seconde se verront attribuer (2N+1)-2 PC, la 3</t>
    </r>
    <r>
      <rPr>
        <vertAlign val="superscript"/>
        <sz val="11"/>
        <color theme="1"/>
        <rFont val="Calibri"/>
        <family val="2"/>
        <scheme val="minor"/>
      </rPr>
      <t xml:space="preserve">ème </t>
    </r>
    <r>
      <rPr>
        <sz val="11"/>
        <color theme="1"/>
        <rFont val="Calibri"/>
        <family val="2"/>
        <scheme val="minor"/>
      </rPr>
      <t>(2N+1)-4 PC etc…</t>
    </r>
  </si>
  <si>
    <t>Mme Olympe GILBERT</t>
  </si>
  <si>
    <t>Mme Odile MOUFLE</t>
  </si>
  <si>
    <t>M. Serge ZOUZOULAS</t>
  </si>
  <si>
    <t>Mme Françoise PEYRISSAGUET</t>
  </si>
  <si>
    <t> Mme Martine LARTIGUE</t>
  </si>
  <si>
    <t>M. Jean Marc BIGOT</t>
  </si>
  <si>
    <t>Mme Elisabeth FEUILLADE </t>
  </si>
  <si>
    <t>M. Bernard REILHAC</t>
  </si>
  <si>
    <t>Mme Martine POTIE</t>
  </si>
  <si>
    <t>M. Jean Pierre MOUFLE</t>
  </si>
  <si>
    <t>M. Jean Luc VASSALLO</t>
  </si>
  <si>
    <t>Mme Nicole ROGER</t>
  </si>
  <si>
    <t>Séance du 30/09/2019 5 tables incomplètes</t>
  </si>
  <si>
    <t>Classement à l'issue de la Séance du 30/09/2019 5 tables incomplètes</t>
  </si>
  <si>
    <t>Mme Martine LARTIGUE</t>
  </si>
  <si>
    <t xml:space="preserve">     On les ignore totalement, comme s'ils étaient absents de la liste: il ne leur est pas</t>
  </si>
  <si>
    <t xml:space="preserve">     attribué fictivement de points. Ci-dessous Feuillade en marque: 13 et non: 11</t>
  </si>
  <si>
    <r>
      <rPr>
        <b/>
        <sz val="11"/>
        <color theme="1"/>
        <rFont val="Calibri"/>
        <family val="2"/>
        <scheme val="minor"/>
      </rPr>
      <t>Attribution des PC, compléments :</t>
    </r>
    <r>
      <rPr>
        <sz val="11"/>
        <color theme="1"/>
        <rFont val="Calibri"/>
        <family val="2"/>
        <scheme val="minor"/>
      </rPr>
      <t xml:space="preserve"> séquences ds lesquelles se trouvent des 1</t>
    </r>
    <r>
      <rPr>
        <vertAlign val="superscript"/>
        <sz val="11"/>
        <color theme="1"/>
        <rFont val="Calibri"/>
        <family val="2"/>
        <scheme val="minor"/>
      </rPr>
      <t>ères</t>
    </r>
    <r>
      <rPr>
        <sz val="11"/>
        <color theme="1"/>
        <rFont val="Calibri"/>
        <family val="2"/>
        <scheme val="minor"/>
      </rPr>
      <t>-2</t>
    </r>
    <r>
      <rPr>
        <vertAlign val="superscript"/>
        <sz val="11"/>
        <color theme="1"/>
        <rFont val="Calibri"/>
        <family val="2"/>
        <scheme val="minor"/>
      </rPr>
      <t>èmes</t>
    </r>
    <r>
      <rPr>
        <sz val="11"/>
        <color theme="1"/>
        <rFont val="Calibri"/>
        <family val="2"/>
        <scheme val="minor"/>
      </rPr>
      <t xml:space="preserve"> Séries</t>
    </r>
  </si>
  <si>
    <t>Points</t>
  </si>
  <si>
    <t xml:space="preserve">         marquera bien sûr aucun PC (puisque hors champ Top 15), par contre, son parteanire se verra </t>
  </si>
  <si>
    <t xml:space="preserve">        attribuer la dotation normale décrite ci-contre. La paire suivante elle, bénéficiera de la même </t>
  </si>
  <si>
    <t xml:space="preserve">        dotation, diminuée de 1PC (au lieu d'une diminution de 2PC).</t>
  </si>
  <si>
    <t xml:space="preserve">   - si seulement l'un des partenaires d'une paire est au-delà de 3ème série, ce dernier ne</t>
  </si>
  <si>
    <r>
      <t xml:space="preserve">  - si une paire n'est constituée que de bridgeurs de 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et 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Série:</t>
    </r>
  </si>
  <si>
    <t>Rang</t>
  </si>
  <si>
    <t>Position</t>
  </si>
  <si>
    <t>Paire</t>
  </si>
  <si>
    <t>IMP</t>
  </si>
  <si>
    <t>PC</t>
  </si>
  <si>
    <t>M. Brieuc ALLARD</t>
  </si>
  <si>
    <t>Mme Bénédicte ALLARD</t>
  </si>
  <si>
    <t>Mme Marie Laure DE SAINT ALBIN</t>
  </si>
  <si>
    <t>M. Hervé GASTINNE</t>
  </si>
  <si>
    <t>SANSONNET</t>
  </si>
  <si>
    <t>WEINBRECK PIERRE</t>
  </si>
  <si>
    <t>M. Christophe DESCAZEAUD</t>
  </si>
  <si>
    <t>A EO7</t>
  </si>
  <si>
    <t>M. Bernard DE LA CHAPELLE </t>
  </si>
  <si>
    <t>M. Yves GIRAUD</t>
  </si>
  <si>
    <t>A EO8</t>
  </si>
  <si>
    <t>A EO3</t>
  </si>
  <si>
    <t>A EO6</t>
  </si>
  <si>
    <t>M. Bertrand DESCAZEAUD</t>
  </si>
  <si>
    <t>Mme Cécile DESCAZEAUD</t>
  </si>
  <si>
    <t>A EO4</t>
  </si>
  <si>
    <t>A EO1</t>
  </si>
  <si>
    <t>A EO5</t>
  </si>
  <si>
    <t>M. Philippe CATUSSE</t>
  </si>
  <si>
    <t>Mme Françoise CATUSSE</t>
  </si>
  <si>
    <t>A EO2</t>
  </si>
  <si>
    <t>Mme Marie - Edith DETROYAT</t>
  </si>
  <si>
    <t>Mme Bénédicte CLERGERIE</t>
  </si>
  <si>
    <t>Séance du 14/10/2019 8 tables incomplètes</t>
  </si>
  <si>
    <t>Mme Christiane TERRIER DE LA CH</t>
  </si>
  <si>
    <t>Mme Marie Laure de SAINT ALBIN</t>
  </si>
  <si>
    <t>M. Hervé GASTINNE</t>
  </si>
  <si>
    <t>M. Christian SANSONNET</t>
  </si>
  <si>
    <t>M. Yves GIRAUD</t>
  </si>
  <si>
    <t>M. Bertrand DESCAZEAUD</t>
  </si>
  <si>
    <t>Mme Cécile DESCAZEAUD</t>
  </si>
  <si>
    <t>Mme Françoise DELHOUME - </t>
  </si>
  <si>
    <t>M. Pierre GENET</t>
  </si>
  <si>
    <t>Mme Françoise PEYRISSAGUET - </t>
  </si>
  <si>
    <t>Mme Monique ESCRIBE - </t>
  </si>
  <si>
    <t>Mme Isaure CANE - </t>
  </si>
  <si>
    <t>M. Jean Pierre MUTTELET</t>
  </si>
  <si>
    <t>Mme Françoise NOUAILLE</t>
  </si>
  <si>
    <r>
      <t>PHILIPPARIE </t>
    </r>
    <r>
      <rPr>
        <sz val="11"/>
        <color rgb="FF32323B"/>
        <rFont val="Open Sans"/>
      </rPr>
      <t>- </t>
    </r>
  </si>
  <si>
    <t>Mme Olympe GILBERT - </t>
  </si>
  <si>
    <t>M. Bertrand DESCAZEAUD - </t>
  </si>
  <si>
    <t>M. Christophe DESCAZEAUD - </t>
  </si>
  <si>
    <t>M. Pierre GENET</t>
  </si>
  <si>
    <t>Mme Françoise NOUAILLE</t>
  </si>
  <si>
    <t>M. PHILIPPARIE</t>
  </si>
  <si>
    <t>M. Christpophe DESCAZEAUD</t>
  </si>
  <si>
    <t>M. Pierre WEINBRECK</t>
  </si>
  <si>
    <t>Séance du 21/10/2019 : 5 tables incomplètes</t>
  </si>
  <si>
    <t>Cumul des</t>
  </si>
  <si>
    <t>M. Alain PASSEMARD - </t>
  </si>
  <si>
    <t>Mme Françoise NOUAILLE - </t>
  </si>
  <si>
    <t>M. Pierre WEINBRECK - </t>
  </si>
  <si>
    <t>Mme Nicole ROGER - </t>
  </si>
  <si>
    <t>Séance du 28/10/2019 : 3 tables complètes</t>
  </si>
  <si>
    <t>Mme Yolaine VANDERMARCQ - </t>
  </si>
  <si>
    <t>M. Jean Marc BIGOT -</t>
  </si>
  <si>
    <t> M. Bernard REILHAC</t>
  </si>
  <si>
    <t>Mme Cécile DESCAZEAUD - </t>
  </si>
  <si>
    <t>M. Jean-Paul SERVOLE -</t>
  </si>
  <si>
    <t> Mme Dominique EGENOD</t>
  </si>
  <si>
    <t>M. Arnaud DERVILLE - </t>
  </si>
  <si>
    <t>M. Gervais RATINAUD</t>
  </si>
  <si>
    <r>
      <t>Mme Hélène PEYRISSAGUET </t>
    </r>
    <r>
      <rPr>
        <sz val="11"/>
        <color rgb="FF32323B"/>
        <rFont val="Open Sans"/>
      </rPr>
      <t>- </t>
    </r>
  </si>
  <si>
    <t>M. Bernard GALZIN</t>
  </si>
  <si>
    <t>M. Patrick VERRIELE - </t>
  </si>
  <si>
    <t>M. Pierre WEINBRECK</t>
  </si>
  <si>
    <t>M. Michel PENIN - </t>
  </si>
  <si>
    <t>M. Christian SANSONNET</t>
  </si>
  <si>
    <t>Mme Martine LARTIGUE</t>
  </si>
  <si>
    <t>Séance du 4/11/2019 : 7 tables incomplètes</t>
  </si>
  <si>
    <t>Mme Yolaine VANDERMARCQ</t>
  </si>
  <si>
    <t>Mme Bénédicte CLERGERIE</t>
  </si>
  <si>
    <t>M. Arnaud DERVILLE</t>
  </si>
  <si>
    <t>M. Gervais RATINAUD</t>
  </si>
  <si>
    <t>M. Bernard GALZIN</t>
  </si>
  <si>
    <t>Mme Marie Jeanne CHAMPY - </t>
  </si>
  <si>
    <t>M. Daniel LABAQUERE</t>
  </si>
  <si>
    <t>Mme Bénédicte CLERGERIE - </t>
  </si>
  <si>
    <t>Mme Yolaine VANDERMARCQ</t>
  </si>
  <si>
    <t>Mme Frederique DELAVEAU DESBORDES - </t>
  </si>
  <si>
    <t>M. Jean Claude LAPORTE</t>
  </si>
  <si>
    <t>Mme Martine BOUTILLIER - </t>
  </si>
  <si>
    <t>M. Jean Pierre MOUFLE - </t>
  </si>
  <si>
    <t>M. Pierre GENET - </t>
  </si>
  <si>
    <t>M. Jacques FUMEAU</t>
  </si>
  <si>
    <t>Mme Marie Laure DE SAINT ALBIN - </t>
  </si>
  <si>
    <t>M. Pierre Jean DE SAINT ALBIN</t>
  </si>
  <si>
    <t>Mme Annick GALZIN - </t>
  </si>
  <si>
    <t>M. Jacques FUMEAU</t>
  </si>
  <si>
    <t>Mme Annick GALZIN</t>
  </si>
  <si>
    <t>M. Jean-Claude LAPORTE</t>
  </si>
  <si>
    <t>M. Pierre Jean de SAINT ALBIN</t>
  </si>
  <si>
    <t>Mme Martine BOUTILLIER</t>
  </si>
  <si>
    <t>Mme Odile MOUFLE - </t>
  </si>
  <si>
    <t>M. Jean-Paul SERVOLE - </t>
  </si>
  <si>
    <t>Mme Brigitte PLAS - </t>
  </si>
  <si>
    <t>M. Christian BUSTREAU</t>
  </si>
  <si>
    <r>
      <t>PHILIPPARIE </t>
    </r>
    <r>
      <rPr>
        <sz val="11"/>
        <color rgb="FF32323B"/>
        <rFont val="Open Sans"/>
      </rPr>
      <t>- </t>
    </r>
  </si>
  <si>
    <t>M. Pierre Jean DE SAINT ALBIN - </t>
  </si>
  <si>
    <t>Mme Jacqueline VERSPIEREN - </t>
  </si>
  <si>
    <t>M. Philippe CATUSSE - </t>
  </si>
  <si>
    <t>Mme Jacqueline VESPIREN</t>
  </si>
  <si>
    <t>Mme Edith DETROYAT</t>
  </si>
  <si>
    <t>Mme Brigite PLAS</t>
  </si>
  <si>
    <t>M. Christian BRUSTREAU</t>
  </si>
  <si>
    <t>Séance du 25/11/2019 : 8 Complètes</t>
  </si>
  <si>
    <t>Séance du 18/11/2019 : 7 tables incomplètes</t>
  </si>
  <si>
    <t>Rang th.</t>
  </si>
  <si>
    <t>A NS11</t>
  </si>
  <si>
    <t>A NS10</t>
  </si>
  <si>
    <t>M. Daniel LABAQUERE - </t>
  </si>
  <si>
    <t>M. Bertrand DEMOURES</t>
  </si>
  <si>
    <t>M. Hervé GASTINNE - </t>
  </si>
  <si>
    <t>M. Jean Luc VASSALLO -</t>
  </si>
  <si>
    <t> M. Patrick VERRIELE</t>
  </si>
  <si>
    <t>M. Luc BOUTILLIER</t>
  </si>
  <si>
    <r>
      <t>PHILIPPARIE </t>
    </r>
    <r>
      <rPr>
        <sz val="11"/>
        <color rgb="FF32323B"/>
        <rFont val="Open Sans"/>
      </rPr>
      <t>- </t>
    </r>
  </si>
  <si>
    <t>M. Bernard GALZIN - </t>
  </si>
  <si>
    <t>Mme Annick GALZIN</t>
  </si>
  <si>
    <t>M. Bertrand DEMOURES</t>
  </si>
  <si>
    <t>M. Luc BOUTILLIER</t>
  </si>
  <si>
    <t>M. Luc BOUTILLIER - </t>
  </si>
  <si>
    <t>Mme Martine BOUTILLIER</t>
  </si>
  <si>
    <t>Mme Martine LARTIGUE - </t>
  </si>
  <si>
    <t>séance du 2/12/2019 6 tables incomplètes</t>
  </si>
  <si>
    <t>séance du 9/12/2019 6 tables incomplètes</t>
  </si>
  <si>
    <t>M. Jean Pierre MOUFLE -</t>
  </si>
  <si>
    <t> Mme Odile MOUFLE</t>
  </si>
  <si>
    <t>M. Dominique RENAUDIN</t>
  </si>
  <si>
    <t>séance du 16/12/2019 5 tables complètes</t>
  </si>
  <si>
    <t>Mme Sylvia LEONARD - </t>
  </si>
  <si>
    <t>M. Olivier VANDERMARCQ</t>
  </si>
  <si>
    <t>Mme Christine HERVY - </t>
  </si>
  <si>
    <r>
      <t>Mme Annette ESCOLLE DESCOTTES </t>
    </r>
    <r>
      <rPr>
        <sz val="9"/>
        <color rgb="FF32323B"/>
        <rFont val="Open Sans"/>
      </rPr>
      <t>- </t>
    </r>
  </si>
  <si>
    <t>Mme Colette BAULME</t>
  </si>
  <si>
    <t>M. Jacques FUMEAU - </t>
  </si>
  <si>
    <r>
      <t>PHILIPPARIE </t>
    </r>
    <r>
      <rPr>
        <sz val="9"/>
        <color rgb="FF32323B"/>
        <rFont val="Open Sans"/>
      </rPr>
      <t>- </t>
    </r>
  </si>
  <si>
    <t>Séance du 6/01/2020</t>
  </si>
  <si>
    <t>A NS12</t>
  </si>
  <si>
    <t>Mme Angéline MAGNE - </t>
  </si>
  <si>
    <t>Séance du 13/01/2020</t>
  </si>
  <si>
    <t>Mme Angéline MAGNE</t>
  </si>
  <si>
    <t xml:space="preserve">          à l'issue de la séance du 13/01/2020</t>
  </si>
  <si>
    <t>M. Jean-Philippe PHILIPPARIE - </t>
  </si>
  <si>
    <t>M. Thierry LARION - </t>
  </si>
  <si>
    <t>Mme Sylvine PARIENTE - </t>
  </si>
  <si>
    <t>M. Albert PARIENTE</t>
  </si>
  <si>
    <t>Séance du 20/01/2020</t>
  </si>
  <si>
    <t xml:space="preserve">          à l'issue de la séance du 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</si>
</sst>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Open Sans"/>
    </font>
    <font>
      <b/>
      <sz val="11"/>
      <name val="Calibri"/>
      <family val="2"/>
      <scheme val="minor"/>
    </font>
    <font>
      <b/>
      <sz val="11"/>
      <color rgb="FFFF0000"/>
      <name val="Open Sans"/>
    </font>
    <font>
      <sz val="11"/>
      <color rgb="FFFF0000"/>
      <name val="Open Sans"/>
    </font>
    <font>
      <b/>
      <sz val="11"/>
      <name val="Open"/>
    </font>
    <font>
      <b/>
      <sz val="11"/>
      <color theme="1"/>
      <name val="Open"/>
    </font>
    <font>
      <sz val="11"/>
      <name val="Open Sans"/>
    </font>
    <font>
      <vertAlign val="superscript"/>
      <sz val="11"/>
      <color theme="1"/>
      <name val="Calibri"/>
      <family val="2"/>
      <scheme val="minor"/>
    </font>
    <font>
      <sz val="11"/>
      <color rgb="FF424242"/>
      <name val="Open Sans"/>
    </font>
    <font>
      <sz val="11"/>
      <color theme="1"/>
      <name val="Open"/>
    </font>
    <font>
      <b/>
      <sz val="11"/>
      <color rgb="FF424242"/>
      <name val="Open Sans"/>
    </font>
    <font>
      <b/>
      <sz val="11"/>
      <color rgb="FFFF0000"/>
      <name val="Open"/>
    </font>
    <font>
      <b/>
      <sz val="11"/>
      <color rgb="FF32323B"/>
      <name val="Open Sans"/>
    </font>
    <font>
      <sz val="11"/>
      <color rgb="FF424242"/>
      <name val="Open Sans"/>
    </font>
    <font>
      <sz val="11"/>
      <name val="Open Sans"/>
    </font>
    <font>
      <sz val="11"/>
      <color rgb="FF32323B"/>
      <name val="Open Sans"/>
    </font>
    <font>
      <b/>
      <sz val="10"/>
      <name val="OPEN"/>
    </font>
    <font>
      <sz val="11"/>
      <color rgb="FF424242"/>
      <name val="Open Sans"/>
    </font>
    <font>
      <sz val="11"/>
      <color rgb="FF32323B"/>
      <name val="Open Sans"/>
    </font>
    <font>
      <sz val="11"/>
      <color rgb="FFE76F67"/>
      <name val="Open Sans"/>
    </font>
    <font>
      <b/>
      <sz val="11"/>
      <color theme="1" tint="0.249977111117893"/>
      <name val="Open"/>
    </font>
    <font>
      <sz val="10"/>
      <name val="OPEN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i/>
      <sz val="11"/>
      <color rgb="FFFFFF00"/>
      <name val="Comic Sans MS"/>
      <family val="4"/>
    </font>
    <font>
      <sz val="11"/>
      <color rgb="FF424242"/>
      <name val="Open Sans"/>
    </font>
    <font>
      <sz val="11"/>
      <color rgb="FF32323B"/>
      <name val="Open Sans"/>
    </font>
    <font>
      <sz val="11"/>
      <color rgb="FF424242"/>
      <name val="Open Sans"/>
    </font>
    <font>
      <sz val="11"/>
      <color rgb="FF32323B"/>
      <name val="Open Sans"/>
    </font>
    <font>
      <sz val="11"/>
      <color rgb="FFE76F67"/>
      <name val="Open Sans"/>
    </font>
    <font>
      <b/>
      <sz val="11"/>
      <color theme="1" tint="0.34998626667073579"/>
      <name val="Open"/>
    </font>
    <font>
      <b/>
      <sz val="12"/>
      <color theme="1"/>
      <name val="Calibri"/>
      <family val="2"/>
      <scheme val="minor"/>
    </font>
    <font>
      <b/>
      <i/>
      <sz val="11"/>
      <color rgb="FF12ED07"/>
      <name val="Comic Sans MS"/>
      <family val="4"/>
    </font>
    <font>
      <sz val="11"/>
      <color rgb="FF424242"/>
      <name val="Open Sans"/>
    </font>
    <font>
      <sz val="11"/>
      <color rgb="FF32323B"/>
      <name val="Open Sans"/>
    </font>
    <font>
      <b/>
      <sz val="11"/>
      <color theme="2" tint="-0.749992370372631"/>
      <name val="Open Sans"/>
    </font>
    <font>
      <b/>
      <sz val="11"/>
      <color theme="1" tint="0.249977111117893"/>
      <name val="Calibri"/>
      <family val="2"/>
      <scheme val="minor"/>
    </font>
    <font>
      <b/>
      <sz val="11"/>
      <color rgb="FFFFFF00"/>
      <name val="Open"/>
    </font>
    <font>
      <b/>
      <sz val="11"/>
      <color rgb="FF12ED07"/>
      <name val="Open"/>
    </font>
    <font>
      <sz val="11"/>
      <color rgb="FF424242"/>
      <name val="Open Sans"/>
    </font>
    <font>
      <sz val="11"/>
      <color rgb="FF32323B"/>
      <name val="Open Sans"/>
    </font>
    <font>
      <sz val="11"/>
      <color rgb="FFE76F67"/>
      <name val="Open Sans"/>
    </font>
    <font>
      <sz val="11"/>
      <color rgb="FF424242"/>
      <name val="Open Sans"/>
    </font>
    <font>
      <sz val="11"/>
      <color rgb="FF32323B"/>
      <name val="Open Sans"/>
    </font>
    <font>
      <sz val="11"/>
      <color rgb="FFE76F67"/>
      <name val="Open Sans"/>
    </font>
    <font>
      <sz val="11"/>
      <color rgb="FF424242"/>
      <name val="Open Sans"/>
    </font>
    <font>
      <sz val="11"/>
      <color rgb="FF32323B"/>
      <name val="Open Sans"/>
    </font>
    <font>
      <b/>
      <sz val="12"/>
      <color theme="1"/>
      <name val="Open"/>
    </font>
    <font>
      <b/>
      <sz val="11"/>
      <color rgb="FF424242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Open Sans"/>
    </font>
    <font>
      <sz val="11"/>
      <color rgb="FF424242"/>
      <name val="Open Sans"/>
    </font>
    <font>
      <sz val="11"/>
      <color rgb="FF32323B"/>
      <name val="Open Sans"/>
    </font>
    <font>
      <sz val="11"/>
      <color rgb="FF424242"/>
      <name val="Open Sans"/>
    </font>
    <font>
      <sz val="9"/>
      <color rgb="FF32323B"/>
      <name val="Open Sans"/>
    </font>
    <font>
      <sz val="9"/>
      <color rgb="FFE76F67"/>
      <name val="Open Sans"/>
    </font>
    <font>
      <sz val="11"/>
      <color rgb="FF424242"/>
      <name val="Open Sans"/>
    </font>
    <font>
      <sz val="11"/>
      <color rgb="FF32323B"/>
      <name val="Open Sans"/>
    </font>
    <font>
      <sz val="11"/>
      <color rgb="FF424242"/>
      <name val="Open Sans"/>
    </font>
    <font>
      <sz val="11"/>
      <color rgb="FF32323B"/>
      <name val="Open Sans"/>
    </font>
    <font>
      <b/>
      <sz val="11"/>
      <color theme="2" tint="-0.749992370372631"/>
      <name val="Open"/>
    </font>
    <font>
      <b/>
      <sz val="11"/>
      <color theme="2" tint="-0.749961851863155"/>
      <name val="Calibri"/>
      <family val="2"/>
      <scheme val="minor"/>
    </font>
    <font>
      <b/>
      <sz val="14"/>
      <color theme="1"/>
      <name val="Cooper Black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9C4"/>
        <bgColor indexed="64"/>
      </patternFill>
    </fill>
    <fill>
      <patternFill patternType="solid">
        <fgColor rgb="FF003300"/>
        <bgColor indexed="64"/>
      </patternFill>
    </fill>
  </fills>
  <borders count="2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 diagonalUp="1" diagonalDown="1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 style="thin">
        <color rgb="FFFF0000"/>
      </diagonal>
    </border>
    <border diagonalUp="1" diagonalDown="1"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 style="thin">
        <color rgb="FFC00000"/>
      </diagonal>
    </border>
    <border>
      <left/>
      <right/>
      <top style="double">
        <color rgb="FF12ED07"/>
      </top>
      <bottom/>
      <diagonal/>
    </border>
    <border>
      <left/>
      <right style="double">
        <color rgb="FF12ED07"/>
      </right>
      <top/>
      <bottom/>
      <diagonal/>
    </border>
    <border>
      <left/>
      <right/>
      <top/>
      <bottom style="double">
        <color rgb="FF12ED07"/>
      </bottom>
      <diagonal/>
    </border>
    <border>
      <left/>
      <right/>
      <top/>
      <bottom style="medium">
        <color rgb="FFCFCFCF"/>
      </bottom>
      <diagonal/>
    </border>
    <border>
      <left style="double">
        <color rgb="FF12ED07"/>
      </left>
      <right/>
      <top/>
      <bottom/>
      <diagonal/>
    </border>
    <border>
      <left style="double">
        <color rgb="FF12ED07"/>
      </left>
      <right/>
      <top style="double">
        <color rgb="FF12ED07"/>
      </top>
      <bottom/>
      <diagonal/>
    </border>
    <border>
      <left style="double">
        <color rgb="FF12ED07"/>
      </left>
      <right/>
      <top/>
      <bottom style="double">
        <color rgb="FF12ED07"/>
      </bottom>
      <diagonal/>
    </border>
    <border>
      <left style="double">
        <color rgb="FF00B050"/>
      </left>
      <right/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 inden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 indent="1"/>
    </xf>
    <xf numFmtId="0" fontId="3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 indent="1"/>
    </xf>
    <xf numFmtId="0" fontId="1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/>
    <xf numFmtId="0" fontId="1" fillId="6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 wrapText="1" indent="1"/>
    </xf>
    <xf numFmtId="0" fontId="12" fillId="2" borderId="0" xfId="0" applyFont="1" applyFill="1" applyBorder="1" applyAlignment="1">
      <alignment horizontal="right" vertical="center" wrapText="1" indent="1"/>
    </xf>
    <xf numFmtId="0" fontId="7" fillId="6" borderId="3" xfId="0" applyFont="1" applyFill="1" applyBorder="1" applyAlignment="1">
      <alignment horizontal="center"/>
    </xf>
    <xf numFmtId="0" fontId="0" fillId="6" borderId="3" xfId="0" applyFill="1" applyBorder="1"/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1" fillId="4" borderId="4" xfId="0" applyFont="1" applyFill="1" applyBorder="1"/>
    <xf numFmtId="0" fontId="0" fillId="4" borderId="6" xfId="0" applyFill="1" applyBorder="1"/>
    <xf numFmtId="0" fontId="0" fillId="4" borderId="1" xfId="0" applyFill="1" applyBorder="1"/>
    <xf numFmtId="0" fontId="12" fillId="9" borderId="0" xfId="0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horizontal="left" vertical="center" wrapText="1"/>
    </xf>
    <xf numFmtId="0" fontId="17" fillId="10" borderId="0" xfId="0" applyFont="1" applyFill="1" applyAlignment="1">
      <alignment horizontal="right" vertical="center" wrapText="1" indent="1"/>
    </xf>
    <xf numFmtId="0" fontId="1" fillId="0" borderId="12" xfId="0" applyFont="1" applyBorder="1" applyAlignment="1">
      <alignment horizontal="center"/>
    </xf>
    <xf numFmtId="0" fontId="15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left" vertical="center" wrapText="1"/>
    </xf>
    <xf numFmtId="0" fontId="17" fillId="9" borderId="0" xfId="0" applyFont="1" applyFill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15" fillId="11" borderId="0" xfId="0" applyFont="1" applyFill="1" applyAlignment="1">
      <alignment horizontal="center" vertical="center" wrapText="1"/>
    </xf>
    <xf numFmtId="0" fontId="16" fillId="11" borderId="0" xfId="0" applyFont="1" applyFill="1" applyAlignment="1">
      <alignment horizontal="left" vertical="center" wrapText="1"/>
    </xf>
    <xf numFmtId="0" fontId="17" fillId="11" borderId="0" xfId="0" applyFont="1" applyFill="1" applyAlignment="1">
      <alignment horizontal="right" vertical="center" wrapText="1" indent="1"/>
    </xf>
    <xf numFmtId="0" fontId="2" fillId="9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15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0" fillId="7" borderId="2" xfId="0" applyFill="1" applyBorder="1"/>
    <xf numFmtId="0" fontId="7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1" fillId="4" borderId="1" xfId="0" applyFont="1" applyFill="1" applyBorder="1"/>
    <xf numFmtId="0" fontId="6" fillId="6" borderId="2" xfId="0" applyFont="1" applyFill="1" applyBorder="1"/>
    <xf numFmtId="0" fontId="0" fillId="7" borderId="2" xfId="0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19" fillId="10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left" vertical="center" wrapText="1"/>
    </xf>
    <xf numFmtId="0" fontId="20" fillId="10" borderId="0" xfId="0" applyFont="1" applyFill="1" applyAlignment="1">
      <alignment horizontal="right" vertical="center" wrapText="1" indent="1"/>
    </xf>
    <xf numFmtId="0" fontId="19" fillId="9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left" vertical="center" wrapText="1"/>
    </xf>
    <xf numFmtId="0" fontId="20" fillId="9" borderId="0" xfId="0" applyFont="1" applyFill="1" applyAlignment="1">
      <alignment horizontal="right" vertical="center" wrapText="1" indent="1"/>
    </xf>
    <xf numFmtId="0" fontId="19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left" vertical="center" wrapText="1"/>
    </xf>
    <xf numFmtId="0" fontId="20" fillId="11" borderId="0" xfId="0" applyFont="1" applyFill="1" applyAlignment="1">
      <alignment horizontal="right" vertical="center" wrapText="1" indent="1"/>
    </xf>
    <xf numFmtId="0" fontId="21" fillId="9" borderId="0" xfId="0" applyFont="1" applyFill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/>
    </xf>
    <xf numFmtId="0" fontId="0" fillId="9" borderId="0" xfId="0" applyFill="1" applyBorder="1" applyAlignment="1"/>
    <xf numFmtId="0" fontId="22" fillId="2" borderId="0" xfId="0" applyFont="1" applyFill="1"/>
    <xf numFmtId="0" fontId="22" fillId="0" borderId="0" xfId="0" applyFont="1" applyBorder="1"/>
    <xf numFmtId="0" fontId="0" fillId="2" borderId="13" xfId="0" applyFill="1" applyBorder="1"/>
    <xf numFmtId="0" fontId="12" fillId="9" borderId="0" xfId="0" applyFont="1" applyFill="1" applyAlignment="1">
      <alignment horizontal="right" vertical="center" wrapText="1"/>
    </xf>
    <xf numFmtId="0" fontId="7" fillId="7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23" fillId="3" borderId="2" xfId="0" applyFont="1" applyFill="1" applyBorder="1" applyAlignment="1">
      <alignment horizontal="left" vertical="center" wrapText="1"/>
    </xf>
    <xf numFmtId="0" fontId="27" fillId="10" borderId="0" xfId="0" applyFont="1" applyFill="1" applyAlignment="1">
      <alignment horizontal="center" vertical="center" wrapText="1"/>
    </xf>
    <xf numFmtId="0" fontId="28" fillId="10" borderId="0" xfId="0" applyFont="1" applyFill="1" applyAlignment="1">
      <alignment horizontal="left" vertical="center" wrapText="1"/>
    </xf>
    <xf numFmtId="0" fontId="28" fillId="10" borderId="0" xfId="0" applyFont="1" applyFill="1" applyAlignment="1">
      <alignment horizontal="right" vertical="center" wrapText="1" indent="1"/>
    </xf>
    <xf numFmtId="0" fontId="27" fillId="9" borderId="0" xfId="0" applyFont="1" applyFill="1" applyAlignment="1">
      <alignment horizontal="center" vertical="center" wrapText="1"/>
    </xf>
    <xf numFmtId="0" fontId="28" fillId="9" borderId="0" xfId="0" applyFont="1" applyFill="1" applyAlignment="1">
      <alignment horizontal="left" vertical="center" wrapText="1"/>
    </xf>
    <xf numFmtId="0" fontId="28" fillId="9" borderId="0" xfId="0" applyFont="1" applyFill="1" applyAlignment="1">
      <alignment horizontal="right" vertical="center" wrapText="1" indent="1"/>
    </xf>
    <xf numFmtId="0" fontId="27" fillId="11" borderId="0" xfId="0" applyFont="1" applyFill="1" applyAlignment="1">
      <alignment horizontal="center" vertical="center" wrapText="1"/>
    </xf>
    <xf numFmtId="0" fontId="28" fillId="11" borderId="0" xfId="0" applyFont="1" applyFill="1" applyAlignment="1">
      <alignment horizontal="left" vertical="center" wrapText="1"/>
    </xf>
    <xf numFmtId="0" fontId="28" fillId="11" borderId="0" xfId="0" applyFont="1" applyFill="1" applyAlignment="1">
      <alignment horizontal="right" vertical="center" wrapText="1" indent="1"/>
    </xf>
    <xf numFmtId="0" fontId="27" fillId="9" borderId="0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left" vertical="center" wrapText="1"/>
    </xf>
    <xf numFmtId="0" fontId="28" fillId="9" borderId="0" xfId="0" applyFont="1" applyFill="1" applyBorder="1" applyAlignment="1">
      <alignment horizontal="right" vertical="center" wrapText="1" indent="1"/>
    </xf>
    <xf numFmtId="0" fontId="22" fillId="2" borderId="0" xfId="0" applyFont="1" applyFill="1" applyBorder="1"/>
    <xf numFmtId="0" fontId="1" fillId="9" borderId="0" xfId="0" applyFont="1" applyFill="1" applyBorder="1" applyAlignment="1">
      <alignment horizontal="right"/>
    </xf>
    <xf numFmtId="0" fontId="29" fillId="10" borderId="0" xfId="0" applyFont="1" applyFill="1" applyAlignment="1">
      <alignment horizontal="center" vertical="center" wrapText="1"/>
    </xf>
    <xf numFmtId="0" fontId="30" fillId="10" borderId="0" xfId="0" applyFont="1" applyFill="1" applyAlignment="1">
      <alignment horizontal="left" vertical="center" wrapText="1"/>
    </xf>
    <xf numFmtId="0" fontId="30" fillId="10" borderId="0" xfId="0" applyFont="1" applyFill="1" applyAlignment="1">
      <alignment horizontal="right" vertical="center" wrapText="1" indent="1"/>
    </xf>
    <xf numFmtId="0" fontId="29" fillId="11" borderId="0" xfId="0" applyFont="1" applyFill="1" applyAlignment="1">
      <alignment horizontal="center" vertical="center" wrapText="1"/>
    </xf>
    <xf numFmtId="0" fontId="30" fillId="11" borderId="0" xfId="0" applyFont="1" applyFill="1" applyAlignment="1">
      <alignment horizontal="left" vertical="center" wrapText="1"/>
    </xf>
    <xf numFmtId="0" fontId="30" fillId="11" borderId="0" xfId="0" applyFont="1" applyFill="1" applyAlignment="1">
      <alignment horizontal="right" vertical="center" wrapText="1" indent="1"/>
    </xf>
    <xf numFmtId="0" fontId="29" fillId="9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horizontal="left" vertical="center" wrapText="1"/>
    </xf>
    <xf numFmtId="0" fontId="30" fillId="9" borderId="0" xfId="0" applyFont="1" applyFill="1" applyAlignment="1">
      <alignment horizontal="right" vertical="center" wrapText="1" indent="1"/>
    </xf>
    <xf numFmtId="0" fontId="29" fillId="9" borderId="17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left" vertical="center" wrapText="1"/>
    </xf>
    <xf numFmtId="0" fontId="30" fillId="9" borderId="17" xfId="0" applyFont="1" applyFill="1" applyBorder="1" applyAlignment="1">
      <alignment horizontal="right" vertical="center" wrapText="1" indent="1"/>
    </xf>
    <xf numFmtId="0" fontId="31" fillId="10" borderId="0" xfId="0" applyFont="1" applyFill="1" applyAlignment="1">
      <alignment horizontal="left" vertical="center" wrapText="1"/>
    </xf>
    <xf numFmtId="0" fontId="29" fillId="10" borderId="17" xfId="0" applyFont="1" applyFill="1" applyBorder="1" applyAlignment="1">
      <alignment horizontal="center" vertical="center" wrapText="1"/>
    </xf>
    <xf numFmtId="0" fontId="30" fillId="10" borderId="17" xfId="0" applyFont="1" applyFill="1" applyBorder="1" applyAlignment="1">
      <alignment horizontal="left" vertical="center" wrapText="1"/>
    </xf>
    <xf numFmtId="0" fontId="30" fillId="10" borderId="17" xfId="0" applyFont="1" applyFill="1" applyBorder="1" applyAlignment="1">
      <alignment horizontal="right" vertical="center" wrapText="1" indent="1"/>
    </xf>
    <xf numFmtId="0" fontId="29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left" vertical="center" wrapText="1"/>
    </xf>
    <xf numFmtId="0" fontId="30" fillId="9" borderId="0" xfId="0" applyFont="1" applyFill="1" applyBorder="1" applyAlignment="1">
      <alignment horizontal="right" vertical="center" wrapText="1" indent="1"/>
    </xf>
    <xf numFmtId="0" fontId="32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right"/>
    </xf>
    <xf numFmtId="0" fontId="0" fillId="9" borderId="0" xfId="0" applyFill="1"/>
    <xf numFmtId="0" fontId="35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right" vertical="center" wrapText="1" indent="1"/>
    </xf>
    <xf numFmtId="0" fontId="7" fillId="2" borderId="0" xfId="0" applyFont="1" applyFill="1" applyBorder="1"/>
    <xf numFmtId="0" fontId="37" fillId="2" borderId="0" xfId="0" applyFont="1" applyFill="1" applyBorder="1" applyAlignment="1">
      <alignment horizontal="left" vertical="center" wrapText="1"/>
    </xf>
    <xf numFmtId="0" fontId="38" fillId="0" borderId="0" xfId="0" applyFont="1"/>
    <xf numFmtId="0" fontId="0" fillId="9" borderId="12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23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/>
    <xf numFmtId="0" fontId="0" fillId="2" borderId="15" xfId="0" applyFill="1" applyBorder="1"/>
    <xf numFmtId="0" fontId="41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left" vertical="center" wrapText="1"/>
    </xf>
    <xf numFmtId="0" fontId="42" fillId="10" borderId="0" xfId="0" applyFont="1" applyFill="1" applyAlignment="1">
      <alignment horizontal="right" vertical="center" wrapText="1" indent="1"/>
    </xf>
    <xf numFmtId="0" fontId="41" fillId="9" borderId="0" xfId="0" applyFont="1" applyFill="1" applyAlignment="1">
      <alignment horizontal="center" vertical="center" wrapText="1"/>
    </xf>
    <xf numFmtId="0" fontId="42" fillId="9" borderId="0" xfId="0" applyFont="1" applyFill="1" applyAlignment="1">
      <alignment horizontal="left" vertical="center" wrapText="1"/>
    </xf>
    <xf numFmtId="0" fontId="42" fillId="9" borderId="0" xfId="0" applyFont="1" applyFill="1" applyAlignment="1">
      <alignment horizontal="right" vertical="center" wrapText="1" indent="1"/>
    </xf>
    <xf numFmtId="0" fontId="41" fillId="11" borderId="0" xfId="0" applyFont="1" applyFill="1" applyAlignment="1">
      <alignment horizontal="center" vertical="center" wrapText="1"/>
    </xf>
    <xf numFmtId="0" fontId="42" fillId="11" borderId="0" xfId="0" applyFont="1" applyFill="1" applyAlignment="1">
      <alignment horizontal="left" vertical="center" wrapText="1"/>
    </xf>
    <xf numFmtId="0" fontId="42" fillId="11" borderId="0" xfId="0" applyFont="1" applyFill="1" applyAlignment="1">
      <alignment horizontal="right" vertical="center" wrapText="1" indent="1"/>
    </xf>
    <xf numFmtId="0" fontId="41" fillId="9" borderId="17" xfId="0" applyFont="1" applyFill="1" applyBorder="1" applyAlignment="1">
      <alignment horizontal="center" vertical="center" wrapText="1"/>
    </xf>
    <xf numFmtId="0" fontId="42" fillId="9" borderId="17" xfId="0" applyFont="1" applyFill="1" applyBorder="1" applyAlignment="1">
      <alignment horizontal="left" vertical="center" wrapText="1"/>
    </xf>
    <xf numFmtId="0" fontId="42" fillId="9" borderId="17" xfId="0" applyFont="1" applyFill="1" applyBorder="1" applyAlignment="1">
      <alignment horizontal="right" vertical="center" wrapText="1" indent="1"/>
    </xf>
    <xf numFmtId="0" fontId="43" fillId="9" borderId="0" xfId="0" applyFont="1" applyFill="1" applyAlignment="1">
      <alignment horizontal="left" vertical="center" wrapText="1"/>
    </xf>
    <xf numFmtId="0" fontId="7" fillId="2" borderId="0" xfId="0" applyFont="1" applyFill="1"/>
    <xf numFmtId="0" fontId="7" fillId="0" borderId="0" xfId="0" applyFont="1"/>
    <xf numFmtId="0" fontId="0" fillId="2" borderId="12" xfId="0" applyFill="1" applyBorder="1"/>
    <xf numFmtId="0" fontId="44" fillId="10" borderId="0" xfId="0" applyFont="1" applyFill="1" applyAlignment="1">
      <alignment horizontal="center" vertical="center" wrapText="1"/>
    </xf>
    <xf numFmtId="0" fontId="45" fillId="10" borderId="0" xfId="0" applyFont="1" applyFill="1" applyAlignment="1">
      <alignment horizontal="left" vertical="center" wrapText="1"/>
    </xf>
    <xf numFmtId="0" fontId="45" fillId="10" borderId="0" xfId="0" applyFont="1" applyFill="1" applyAlignment="1">
      <alignment horizontal="right" vertical="center" wrapText="1" indent="1"/>
    </xf>
    <xf numFmtId="0" fontId="44" fillId="9" borderId="0" xfId="0" applyFont="1" applyFill="1" applyAlignment="1">
      <alignment horizontal="center" vertical="center" wrapText="1"/>
    </xf>
    <xf numFmtId="0" fontId="45" fillId="9" borderId="0" xfId="0" applyFont="1" applyFill="1" applyAlignment="1">
      <alignment horizontal="left" vertical="center" wrapText="1"/>
    </xf>
    <xf numFmtId="0" fontId="45" fillId="9" borderId="0" xfId="0" applyFont="1" applyFill="1" applyAlignment="1">
      <alignment horizontal="right" vertical="center" wrapText="1" indent="1"/>
    </xf>
    <xf numFmtId="0" fontId="46" fillId="9" borderId="0" xfId="0" applyFont="1" applyFill="1" applyAlignment="1">
      <alignment horizontal="left" vertical="center" wrapText="1"/>
    </xf>
    <xf numFmtId="0" fontId="44" fillId="11" borderId="17" xfId="0" applyFont="1" applyFill="1" applyBorder="1" applyAlignment="1">
      <alignment horizontal="center" vertical="center" wrapText="1"/>
    </xf>
    <xf numFmtId="0" fontId="45" fillId="11" borderId="17" xfId="0" applyFont="1" applyFill="1" applyBorder="1" applyAlignment="1">
      <alignment horizontal="left" vertical="center" wrapText="1"/>
    </xf>
    <xf numFmtId="0" fontId="45" fillId="11" borderId="17" xfId="0" applyFont="1" applyFill="1" applyBorder="1" applyAlignment="1">
      <alignment horizontal="right" vertical="center" wrapText="1" indent="1"/>
    </xf>
    <xf numFmtId="0" fontId="0" fillId="2" borderId="0" xfId="0" applyFont="1" applyFill="1" applyAlignment="1">
      <alignment horizontal="right"/>
    </xf>
    <xf numFmtId="0" fontId="10" fillId="9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33" fillId="6" borderId="3" xfId="0" applyFont="1" applyFill="1" applyBorder="1" applyAlignment="1">
      <alignment horizontal="center"/>
    </xf>
    <xf numFmtId="0" fontId="33" fillId="6" borderId="2" xfId="0" applyFont="1" applyFill="1" applyBorder="1" applyAlignment="1">
      <alignment horizontal="center"/>
    </xf>
    <xf numFmtId="0" fontId="47" fillId="10" borderId="0" xfId="0" applyFont="1" applyFill="1" applyAlignment="1">
      <alignment horizontal="center" vertical="center" wrapText="1"/>
    </xf>
    <xf numFmtId="0" fontId="48" fillId="10" borderId="0" xfId="0" applyFont="1" applyFill="1" applyAlignment="1">
      <alignment horizontal="left" vertical="center" wrapText="1"/>
    </xf>
    <xf numFmtId="0" fontId="48" fillId="10" borderId="0" xfId="0" applyFont="1" applyFill="1" applyAlignment="1">
      <alignment horizontal="right" vertical="center" wrapText="1" indent="1"/>
    </xf>
    <xf numFmtId="0" fontId="47" fillId="9" borderId="0" xfId="0" applyFont="1" applyFill="1" applyAlignment="1">
      <alignment horizontal="center" vertical="center" wrapText="1"/>
    </xf>
    <xf numFmtId="0" fontId="48" fillId="9" borderId="0" xfId="0" applyFont="1" applyFill="1" applyAlignment="1">
      <alignment horizontal="left" vertical="center" wrapText="1"/>
    </xf>
    <xf numFmtId="0" fontId="48" fillId="9" borderId="0" xfId="0" applyFont="1" applyFill="1" applyAlignment="1">
      <alignment horizontal="right" vertical="center" wrapText="1" indent="1"/>
    </xf>
    <xf numFmtId="0" fontId="47" fillId="11" borderId="0" xfId="0" applyFont="1" applyFill="1" applyAlignment="1">
      <alignment horizontal="center" vertical="center" wrapText="1"/>
    </xf>
    <xf numFmtId="0" fontId="48" fillId="11" borderId="0" xfId="0" applyFont="1" applyFill="1" applyAlignment="1">
      <alignment horizontal="left" vertical="center" wrapText="1"/>
    </xf>
    <xf numFmtId="0" fontId="48" fillId="11" borderId="0" xfId="0" applyFont="1" applyFill="1" applyAlignment="1">
      <alignment horizontal="right" vertical="center" wrapText="1" indent="1"/>
    </xf>
    <xf numFmtId="0" fontId="47" fillId="10" borderId="17" xfId="0" applyFont="1" applyFill="1" applyBorder="1" applyAlignment="1">
      <alignment horizontal="center" vertical="center" wrapText="1"/>
    </xf>
    <xf numFmtId="0" fontId="48" fillId="10" borderId="17" xfId="0" applyFont="1" applyFill="1" applyBorder="1" applyAlignment="1">
      <alignment horizontal="left" vertical="center" wrapText="1"/>
    </xf>
    <xf numFmtId="0" fontId="48" fillId="10" borderId="17" xfId="0" applyFont="1" applyFill="1" applyBorder="1" applyAlignment="1">
      <alignment horizontal="right" vertical="center" wrapText="1" indent="1"/>
    </xf>
    <xf numFmtId="0" fontId="49" fillId="0" borderId="0" xfId="0" applyFont="1"/>
    <xf numFmtId="0" fontId="50" fillId="10" borderId="0" xfId="0" applyFont="1" applyFill="1" applyAlignment="1">
      <alignment horizontal="right" vertical="center"/>
    </xf>
    <xf numFmtId="0" fontId="51" fillId="0" borderId="0" xfId="0" applyFont="1" applyAlignment="1">
      <alignment horizontal="right"/>
    </xf>
    <xf numFmtId="0" fontId="7" fillId="6" borderId="8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52" fillId="6" borderId="2" xfId="0" applyFont="1" applyFill="1" applyBorder="1" applyAlignment="1">
      <alignment horizontal="left" vertical="center" wrapText="1"/>
    </xf>
    <xf numFmtId="0" fontId="33" fillId="6" borderId="7" xfId="0" applyFont="1" applyFill="1" applyBorder="1" applyAlignment="1">
      <alignment horizontal="center"/>
    </xf>
    <xf numFmtId="0" fontId="33" fillId="6" borderId="9" xfId="0" applyFont="1" applyFill="1" applyBorder="1" applyAlignment="1">
      <alignment horizontal="center"/>
    </xf>
    <xf numFmtId="0" fontId="53" fillId="10" borderId="0" xfId="0" applyFont="1" applyFill="1" applyAlignment="1">
      <alignment horizontal="center" vertical="center" wrapText="1"/>
    </xf>
    <xf numFmtId="0" fontId="54" fillId="10" borderId="0" xfId="0" applyFont="1" applyFill="1" applyAlignment="1">
      <alignment horizontal="left" vertical="center" wrapText="1"/>
    </xf>
    <xf numFmtId="0" fontId="54" fillId="10" borderId="0" xfId="0" applyFont="1" applyFill="1" applyAlignment="1">
      <alignment horizontal="right" vertical="center" wrapText="1" indent="1"/>
    </xf>
    <xf numFmtId="0" fontId="53" fillId="9" borderId="0" xfId="0" applyFont="1" applyFill="1" applyAlignment="1">
      <alignment horizontal="center" vertical="center" wrapText="1"/>
    </xf>
    <xf numFmtId="0" fontId="54" fillId="9" borderId="0" xfId="0" applyFont="1" applyFill="1" applyAlignment="1">
      <alignment horizontal="left" vertical="center" wrapText="1"/>
    </xf>
    <xf numFmtId="0" fontId="54" fillId="9" borderId="0" xfId="0" applyFont="1" applyFill="1" applyAlignment="1">
      <alignment horizontal="right" vertical="center" wrapText="1" indent="1"/>
    </xf>
    <xf numFmtId="0" fontId="53" fillId="11" borderId="17" xfId="0" applyFont="1" applyFill="1" applyBorder="1" applyAlignment="1">
      <alignment horizontal="center" vertical="center" wrapText="1"/>
    </xf>
    <xf numFmtId="0" fontId="54" fillId="11" borderId="17" xfId="0" applyFont="1" applyFill="1" applyBorder="1" applyAlignment="1">
      <alignment horizontal="left" vertical="center" wrapText="1"/>
    </xf>
    <xf numFmtId="0" fontId="54" fillId="11" borderId="17" xfId="0" applyFont="1" applyFill="1" applyBorder="1" applyAlignment="1">
      <alignment horizontal="right" vertical="center" wrapText="1" indent="1"/>
    </xf>
    <xf numFmtId="0" fontId="55" fillId="10" borderId="0" xfId="0" applyFont="1" applyFill="1" applyAlignment="1">
      <alignment horizontal="center" vertical="center" wrapText="1"/>
    </xf>
    <xf numFmtId="0" fontId="56" fillId="10" borderId="0" xfId="0" applyFont="1" applyFill="1" applyAlignment="1">
      <alignment horizontal="left" vertical="center" wrapText="1"/>
    </xf>
    <xf numFmtId="0" fontId="56" fillId="10" borderId="0" xfId="0" applyFont="1" applyFill="1" applyAlignment="1">
      <alignment horizontal="right" vertical="center" wrapText="1" indent="1"/>
    </xf>
    <xf numFmtId="0" fontId="55" fillId="11" borderId="0" xfId="0" applyFont="1" applyFill="1" applyAlignment="1">
      <alignment horizontal="center" vertical="center" wrapText="1"/>
    </xf>
    <xf numFmtId="0" fontId="56" fillId="11" borderId="0" xfId="0" applyFont="1" applyFill="1" applyAlignment="1">
      <alignment horizontal="left" vertical="center" wrapText="1"/>
    </xf>
    <xf numFmtId="0" fontId="56" fillId="11" borderId="0" xfId="0" applyFont="1" applyFill="1" applyAlignment="1">
      <alignment horizontal="right" vertical="center" wrapText="1" indent="1"/>
    </xf>
    <xf numFmtId="0" fontId="55" fillId="9" borderId="0" xfId="0" applyFont="1" applyFill="1" applyAlignment="1">
      <alignment horizontal="center" vertical="center" wrapText="1"/>
    </xf>
    <xf numFmtId="0" fontId="56" fillId="9" borderId="0" xfId="0" applyFont="1" applyFill="1" applyAlignment="1">
      <alignment horizontal="left" vertical="center" wrapText="1"/>
    </xf>
    <xf numFmtId="0" fontId="56" fillId="9" borderId="0" xfId="0" applyFont="1" applyFill="1" applyAlignment="1">
      <alignment horizontal="right" vertical="center" wrapText="1" indent="1"/>
    </xf>
    <xf numFmtId="0" fontId="57" fillId="9" borderId="0" xfId="0" applyFont="1" applyFill="1" applyAlignment="1">
      <alignment horizontal="left" vertical="center" wrapText="1"/>
    </xf>
    <xf numFmtId="0" fontId="55" fillId="10" borderId="17" xfId="0" applyFont="1" applyFill="1" applyBorder="1" applyAlignment="1">
      <alignment horizontal="center" vertical="center" wrapText="1"/>
    </xf>
    <xf numFmtId="0" fontId="56" fillId="10" borderId="17" xfId="0" applyFont="1" applyFill="1" applyBorder="1" applyAlignment="1">
      <alignment horizontal="left" vertical="center" wrapText="1"/>
    </xf>
    <xf numFmtId="0" fontId="56" fillId="10" borderId="17" xfId="0" applyFont="1" applyFill="1" applyBorder="1" applyAlignment="1">
      <alignment horizontal="right" vertical="center" wrapText="1" indent="1"/>
    </xf>
    <xf numFmtId="0" fontId="0" fillId="9" borderId="17" xfId="0" applyFill="1" applyBorder="1"/>
    <xf numFmtId="0" fontId="57" fillId="10" borderId="17" xfId="0" applyFont="1" applyFill="1" applyBorder="1" applyAlignment="1">
      <alignment horizontal="left" vertical="center" wrapText="1"/>
    </xf>
    <xf numFmtId="0" fontId="55" fillId="10" borderId="0" xfId="0" applyFont="1" applyFill="1" applyBorder="1" applyAlignment="1">
      <alignment horizontal="center" vertical="center" wrapText="1"/>
    </xf>
    <xf numFmtId="0" fontId="57" fillId="10" borderId="0" xfId="0" applyFont="1" applyFill="1" applyBorder="1" applyAlignment="1">
      <alignment horizontal="left" vertical="center" wrapText="1"/>
    </xf>
    <xf numFmtId="0" fontId="56" fillId="10" borderId="0" xfId="0" applyFont="1" applyFill="1" applyBorder="1" applyAlignment="1">
      <alignment horizontal="right" vertical="center" wrapText="1" indent="1"/>
    </xf>
    <xf numFmtId="0" fontId="0" fillId="2" borderId="21" xfId="0" applyFill="1" applyBorder="1"/>
    <xf numFmtId="0" fontId="1" fillId="0" borderId="0" xfId="0" applyFont="1"/>
    <xf numFmtId="0" fontId="0" fillId="12" borderId="19" xfId="0" applyFill="1" applyBorder="1"/>
    <xf numFmtId="0" fontId="0" fillId="12" borderId="14" xfId="0" applyFill="1" applyBorder="1"/>
    <xf numFmtId="0" fontId="0" fillId="12" borderId="18" xfId="0" applyFill="1" applyBorder="1"/>
    <xf numFmtId="0" fontId="0" fillId="12" borderId="0" xfId="0" applyFill="1" applyBorder="1"/>
    <xf numFmtId="0" fontId="1" fillId="12" borderId="18" xfId="0" applyFont="1" applyFill="1" applyBorder="1"/>
    <xf numFmtId="0" fontId="3" fillId="12" borderId="18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center"/>
    </xf>
    <xf numFmtId="0" fontId="24" fillId="12" borderId="18" xfId="0" applyFont="1" applyFill="1" applyBorder="1" applyAlignment="1">
      <alignment horizontal="center" vertical="center" wrapText="1"/>
    </xf>
    <xf numFmtId="0" fontId="25" fillId="12" borderId="0" xfId="0" applyFont="1" applyFill="1" applyBorder="1"/>
    <xf numFmtId="0" fontId="0" fillId="12" borderId="0" xfId="0" applyFill="1" applyBorder="1" applyAlignment="1">
      <alignment horizontal="center"/>
    </xf>
    <xf numFmtId="0" fontId="34" fillId="12" borderId="18" xfId="0" applyFont="1" applyFill="1" applyBorder="1"/>
    <xf numFmtId="0" fontId="34" fillId="12" borderId="0" xfId="0" applyFont="1" applyFill="1" applyBorder="1"/>
    <xf numFmtId="0" fontId="39" fillId="12" borderId="18" xfId="0" applyFont="1" applyFill="1" applyBorder="1" applyAlignment="1">
      <alignment horizontal="center" vertical="center" wrapText="1"/>
    </xf>
    <xf numFmtId="0" fontId="39" fillId="12" borderId="0" xfId="0" applyFont="1" applyFill="1" applyBorder="1" applyAlignment="1">
      <alignment horizontal="left" vertical="center" wrapText="1"/>
    </xf>
    <xf numFmtId="0" fontId="7" fillId="12" borderId="0" xfId="0" applyFont="1" applyFill="1" applyBorder="1" applyAlignment="1">
      <alignment horizontal="center"/>
    </xf>
    <xf numFmtId="0" fontId="40" fillId="12" borderId="18" xfId="0" applyFont="1" applyFill="1" applyBorder="1" applyAlignment="1">
      <alignment horizontal="center" vertical="center" wrapText="1"/>
    </xf>
    <xf numFmtId="0" fontId="40" fillId="12" borderId="0" xfId="0" applyFont="1" applyFill="1" applyBorder="1" applyAlignment="1">
      <alignment horizontal="left" vertical="center" wrapText="1"/>
    </xf>
    <xf numFmtId="0" fontId="40" fillId="12" borderId="18" xfId="0" applyFont="1" applyFill="1" applyBorder="1" applyAlignment="1">
      <alignment horizontal="center"/>
    </xf>
    <xf numFmtId="0" fontId="39" fillId="12" borderId="18" xfId="0" applyFont="1" applyFill="1" applyBorder="1" applyAlignment="1">
      <alignment horizontal="center"/>
    </xf>
    <xf numFmtId="0" fontId="39" fillId="12" borderId="0" xfId="0" applyFont="1" applyFill="1" applyBorder="1"/>
    <xf numFmtId="0" fontId="0" fillId="12" borderId="20" xfId="0" applyFill="1" applyBorder="1"/>
    <xf numFmtId="0" fontId="0" fillId="12" borderId="16" xfId="0" applyFill="1" applyBorder="1"/>
    <xf numFmtId="0" fontId="0" fillId="2" borderId="17" xfId="0" applyFill="1" applyBorder="1"/>
    <xf numFmtId="0" fontId="58" fillId="10" borderId="0" xfId="0" applyFont="1" applyFill="1" applyAlignment="1">
      <alignment horizontal="center" vertical="center" wrapText="1"/>
    </xf>
    <xf numFmtId="0" fontId="59" fillId="10" borderId="0" xfId="0" applyFont="1" applyFill="1" applyAlignment="1">
      <alignment horizontal="left" vertical="center" wrapText="1"/>
    </xf>
    <xf numFmtId="0" fontId="59" fillId="10" borderId="0" xfId="0" applyFont="1" applyFill="1" applyAlignment="1">
      <alignment horizontal="right" vertical="center" wrapText="1" indent="1"/>
    </xf>
    <xf numFmtId="0" fontId="58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left" vertical="center" wrapText="1"/>
    </xf>
    <xf numFmtId="0" fontId="59" fillId="9" borderId="0" xfId="0" applyFont="1" applyFill="1" applyAlignment="1">
      <alignment horizontal="right" vertical="center" wrapText="1" indent="1"/>
    </xf>
    <xf numFmtId="0" fontId="58" fillId="11" borderId="17" xfId="0" applyFont="1" applyFill="1" applyBorder="1" applyAlignment="1">
      <alignment horizontal="center" vertical="center" wrapText="1"/>
    </xf>
    <xf numFmtId="0" fontId="59" fillId="11" borderId="17" xfId="0" applyFont="1" applyFill="1" applyBorder="1" applyAlignment="1">
      <alignment horizontal="left" vertical="center" wrapText="1"/>
    </xf>
    <xf numFmtId="0" fontId="59" fillId="11" borderId="17" xfId="0" applyFont="1" applyFill="1" applyBorder="1" applyAlignment="1">
      <alignment horizontal="right" vertical="center" wrapText="1" indent="1"/>
    </xf>
    <xf numFmtId="0" fontId="58" fillId="11" borderId="17" xfId="0" applyFont="1" applyFill="1" applyBorder="1" applyAlignment="1">
      <alignment horizontal="right" vertical="center" wrapText="1" indent="1"/>
    </xf>
    <xf numFmtId="0" fontId="33" fillId="0" borderId="0" xfId="0" applyFont="1"/>
    <xf numFmtId="0" fontId="58" fillId="11" borderId="0" xfId="0" applyFont="1" applyFill="1" applyBorder="1" applyAlignment="1">
      <alignment horizontal="right" vertical="center" wrapText="1" indent="1"/>
    </xf>
    <xf numFmtId="0" fontId="58" fillId="11" borderId="12" xfId="0" applyFont="1" applyFill="1" applyBorder="1" applyAlignment="1">
      <alignment horizontal="right" vertical="center" wrapText="1" indent="1"/>
    </xf>
    <xf numFmtId="0" fontId="1" fillId="2" borderId="0" xfId="0" applyFont="1" applyFill="1" applyAlignment="1"/>
    <xf numFmtId="0" fontId="40" fillId="12" borderId="0" xfId="0" applyFont="1" applyFill="1" applyBorder="1"/>
    <xf numFmtId="0" fontId="60" fillId="10" borderId="0" xfId="0" applyFont="1" applyFill="1" applyAlignment="1">
      <alignment horizontal="center" vertical="center" wrapText="1"/>
    </xf>
    <xf numFmtId="0" fontId="61" fillId="10" borderId="0" xfId="0" applyFont="1" applyFill="1" applyAlignment="1">
      <alignment horizontal="left" vertical="center" wrapText="1"/>
    </xf>
    <xf numFmtId="0" fontId="61" fillId="10" borderId="0" xfId="0" applyFont="1" applyFill="1" applyAlignment="1">
      <alignment horizontal="right" vertical="center" wrapText="1" indent="1"/>
    </xf>
    <xf numFmtId="0" fontId="60" fillId="9" borderId="0" xfId="0" applyFont="1" applyFill="1" applyAlignment="1">
      <alignment horizontal="center" vertical="center" wrapText="1"/>
    </xf>
    <xf numFmtId="0" fontId="61" fillId="9" borderId="0" xfId="0" applyFont="1" applyFill="1" applyAlignment="1">
      <alignment horizontal="left" vertical="center" wrapText="1"/>
    </xf>
    <xf numFmtId="0" fontId="61" fillId="9" borderId="0" xfId="0" applyFont="1" applyFill="1" applyAlignment="1">
      <alignment horizontal="right" vertical="center" wrapText="1" indent="1"/>
    </xf>
    <xf numFmtId="0" fontId="60" fillId="9" borderId="0" xfId="0" applyFont="1" applyFill="1" applyAlignment="1">
      <alignment horizontal="right" vertical="center" wrapText="1" indent="1"/>
    </xf>
    <xf numFmtId="0" fontId="60" fillId="11" borderId="0" xfId="0" applyFont="1" applyFill="1" applyAlignment="1">
      <alignment horizontal="center" vertical="center" wrapText="1"/>
    </xf>
    <xf numFmtId="0" fontId="61" fillId="11" borderId="0" xfId="0" applyFont="1" applyFill="1" applyAlignment="1">
      <alignment horizontal="left" vertical="center" wrapText="1"/>
    </xf>
    <xf numFmtId="0" fontId="61" fillId="11" borderId="0" xfId="0" applyFont="1" applyFill="1" applyAlignment="1">
      <alignment horizontal="right" vertical="center" wrapText="1" indent="1"/>
    </xf>
    <xf numFmtId="0" fontId="60" fillId="10" borderId="17" xfId="0" applyFont="1" applyFill="1" applyBorder="1" applyAlignment="1">
      <alignment horizontal="center" vertical="center" wrapText="1"/>
    </xf>
    <xf numFmtId="0" fontId="61" fillId="10" borderId="17" xfId="0" applyFont="1" applyFill="1" applyBorder="1" applyAlignment="1">
      <alignment horizontal="left" vertical="center" wrapText="1"/>
    </xf>
    <xf numFmtId="0" fontId="61" fillId="10" borderId="17" xfId="0" applyFont="1" applyFill="1" applyBorder="1" applyAlignment="1">
      <alignment horizontal="right" vertical="center" wrapText="1" indent="1"/>
    </xf>
    <xf numFmtId="0" fontId="62" fillId="0" borderId="0" xfId="0" applyFont="1"/>
    <xf numFmtId="0" fontId="61" fillId="11" borderId="12" xfId="0" applyFont="1" applyFill="1" applyBorder="1" applyAlignment="1">
      <alignment horizontal="right" vertical="center" wrapText="1" indent="1"/>
    </xf>
    <xf numFmtId="1" fontId="63" fillId="9" borderId="17" xfId="0" applyNumberFormat="1" applyFont="1" applyFill="1" applyBorder="1" applyAlignment="1">
      <alignment horizontal="center"/>
    </xf>
    <xf numFmtId="1" fontId="63" fillId="2" borderId="0" xfId="0" applyNumberFormat="1" applyFont="1" applyFill="1" applyAlignment="1">
      <alignment horizontal="center"/>
    </xf>
    <xf numFmtId="0" fontId="64" fillId="0" borderId="0" xfId="0" applyFont="1"/>
    <xf numFmtId="0" fontId="0" fillId="2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ED07"/>
      <color rgb="FF003300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107</xdr:row>
      <xdr:rowOff>114300</xdr:rowOff>
    </xdr:from>
    <xdr:to>
      <xdr:col>6</xdr:col>
      <xdr:colOff>695325</xdr:colOff>
      <xdr:row>110</xdr:row>
      <xdr:rowOff>47625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90C56D94-EDDA-4DD0-901F-65BD5B562B8A}"/>
            </a:ext>
          </a:extLst>
        </xdr:cNvPr>
        <xdr:cNvCxnSpPr/>
      </xdr:nvCxnSpPr>
      <xdr:spPr>
        <a:xfrm>
          <a:off x="7096125" y="20602575"/>
          <a:ext cx="352425" cy="504825"/>
        </a:xfrm>
        <a:prstGeom prst="straightConnector1">
          <a:avLst/>
        </a:prstGeom>
        <a:ln w="22225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98</xdr:row>
      <xdr:rowOff>28575</xdr:rowOff>
    </xdr:from>
    <xdr:to>
      <xdr:col>6</xdr:col>
      <xdr:colOff>219075</xdr:colOff>
      <xdr:row>116</xdr:row>
      <xdr:rowOff>114300</xdr:rowOff>
    </xdr:to>
    <xdr:sp macro="" textlink="">
      <xdr:nvSpPr>
        <xdr:cNvPr id="6" name="Accolade fermante 5">
          <a:extLst>
            <a:ext uri="{FF2B5EF4-FFF2-40B4-BE49-F238E27FC236}">
              <a16:creationId xmlns:a16="http://schemas.microsoft.com/office/drawing/2014/main" id="{44906CAB-AA96-4E5F-8A6C-A64E5B1F5445}"/>
            </a:ext>
          </a:extLst>
        </xdr:cNvPr>
        <xdr:cNvSpPr/>
      </xdr:nvSpPr>
      <xdr:spPr>
        <a:xfrm>
          <a:off x="6838950" y="18802350"/>
          <a:ext cx="133350" cy="3514725"/>
        </a:xfrm>
        <a:prstGeom prst="rightBrace">
          <a:avLst/>
        </a:prstGeom>
        <a:ln w="19050">
          <a:solidFill>
            <a:srgbClr val="FF0000"/>
          </a:solidFill>
          <a:tailEnd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180975</xdr:colOff>
      <xdr:row>118</xdr:row>
      <xdr:rowOff>161925</xdr:rowOff>
    </xdr:from>
    <xdr:to>
      <xdr:col>6</xdr:col>
      <xdr:colOff>266700</xdr:colOff>
      <xdr:row>130</xdr:row>
      <xdr:rowOff>76200</xdr:rowOff>
    </xdr:to>
    <xdr:sp macro="" textlink="">
      <xdr:nvSpPr>
        <xdr:cNvPr id="12" name="Accolade fermante 11">
          <a:extLst>
            <a:ext uri="{FF2B5EF4-FFF2-40B4-BE49-F238E27FC236}">
              <a16:creationId xmlns:a16="http://schemas.microsoft.com/office/drawing/2014/main" id="{FAAAC53A-BBD6-4CC6-8797-A68ED1BFADFC}"/>
            </a:ext>
          </a:extLst>
        </xdr:cNvPr>
        <xdr:cNvSpPr/>
      </xdr:nvSpPr>
      <xdr:spPr>
        <a:xfrm>
          <a:off x="6934200" y="22745700"/>
          <a:ext cx="85725" cy="2200275"/>
        </a:xfrm>
        <a:prstGeom prst="rightBrace">
          <a:avLst/>
        </a:prstGeom>
        <a:ln w="22225">
          <a:solidFill>
            <a:srgbClr val="FF0000">
              <a:alpha val="99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400050</xdr:colOff>
      <xdr:row>120</xdr:row>
      <xdr:rowOff>76201</xdr:rowOff>
    </xdr:from>
    <xdr:to>
      <xdr:col>6</xdr:col>
      <xdr:colOff>714375</xdr:colOff>
      <xdr:row>124</xdr:row>
      <xdr:rowOff>104775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335AB3A-4BF2-4C82-8E36-0BE4CD44CAAA}"/>
            </a:ext>
          </a:extLst>
        </xdr:cNvPr>
        <xdr:cNvCxnSpPr/>
      </xdr:nvCxnSpPr>
      <xdr:spPr>
        <a:xfrm flipV="1">
          <a:off x="7153275" y="23040976"/>
          <a:ext cx="314325" cy="790574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131</xdr:row>
      <xdr:rowOff>133350</xdr:rowOff>
    </xdr:from>
    <xdr:to>
      <xdr:col>6</xdr:col>
      <xdr:colOff>190500</xdr:colOff>
      <xdr:row>159</xdr:row>
      <xdr:rowOff>0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2C8DB0FE-232E-4408-932F-3EC3153B2B04}"/>
            </a:ext>
          </a:extLst>
        </xdr:cNvPr>
        <xdr:cNvSpPr/>
      </xdr:nvSpPr>
      <xdr:spPr>
        <a:xfrm>
          <a:off x="7305675" y="25193625"/>
          <a:ext cx="123825" cy="52292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323850</xdr:colOff>
      <xdr:row>145</xdr:row>
      <xdr:rowOff>76200</xdr:rowOff>
    </xdr:from>
    <xdr:to>
      <xdr:col>6</xdr:col>
      <xdr:colOff>752475</xdr:colOff>
      <xdr:row>149</xdr:row>
      <xdr:rowOff>161925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D7CDD3A-6F2B-479E-8288-B9A2585688B7}"/>
            </a:ext>
          </a:extLst>
        </xdr:cNvPr>
        <xdr:cNvCxnSpPr/>
      </xdr:nvCxnSpPr>
      <xdr:spPr>
        <a:xfrm>
          <a:off x="7562850" y="27793950"/>
          <a:ext cx="428625" cy="847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171449</xdr:colOff>
      <xdr:row>161</xdr:row>
      <xdr:rowOff>9525</xdr:rowOff>
    </xdr:from>
    <xdr:to>
      <xdr:col>6</xdr:col>
      <xdr:colOff>238124</xdr:colOff>
      <xdr:row>187</xdr:row>
      <xdr:rowOff>85725</xdr:rowOff>
    </xdr:to>
    <xdr:sp macro="" textlink="">
      <xdr:nvSpPr>
        <xdr:cNvPr id="23" name="Accolade fermante 22">
          <a:extLst>
            <a:ext uri="{FF2B5EF4-FFF2-40B4-BE49-F238E27FC236}">
              <a16:creationId xmlns:a16="http://schemas.microsoft.com/office/drawing/2014/main" id="{07E6820D-A38C-49AF-86E1-14F0382DF186}"/>
            </a:ext>
          </a:extLst>
        </xdr:cNvPr>
        <xdr:cNvSpPr/>
      </xdr:nvSpPr>
      <xdr:spPr>
        <a:xfrm>
          <a:off x="7410449" y="30794325"/>
          <a:ext cx="66675" cy="5467350"/>
        </a:xfrm>
        <a:prstGeom prst="rightBrace">
          <a:avLst>
            <a:gd name="adj1" fmla="val 8333"/>
            <a:gd name="adj2" fmla="val 50697"/>
          </a:avLst>
        </a:prstGeom>
        <a:solidFill>
          <a:schemeClr val="bg1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361950</xdr:colOff>
      <xdr:row>175</xdr:row>
      <xdr:rowOff>28576</xdr:rowOff>
    </xdr:from>
    <xdr:to>
      <xdr:col>6</xdr:col>
      <xdr:colOff>723900</xdr:colOff>
      <xdr:row>175</xdr:row>
      <xdr:rowOff>95250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16DBA31A-8405-49A8-B257-66F8E06510BF}"/>
            </a:ext>
          </a:extLst>
        </xdr:cNvPr>
        <xdr:cNvCxnSpPr/>
      </xdr:nvCxnSpPr>
      <xdr:spPr>
        <a:xfrm flipV="1">
          <a:off x="7600950" y="33499426"/>
          <a:ext cx="361950" cy="666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190</xdr:row>
      <xdr:rowOff>57149</xdr:rowOff>
    </xdr:from>
    <xdr:to>
      <xdr:col>6</xdr:col>
      <xdr:colOff>190500</xdr:colOff>
      <xdr:row>223</xdr:row>
      <xdr:rowOff>9524</xdr:rowOff>
    </xdr:to>
    <xdr:sp macro="" textlink="">
      <xdr:nvSpPr>
        <xdr:cNvPr id="27" name="Accolade fermante 26">
          <a:extLst>
            <a:ext uri="{FF2B5EF4-FFF2-40B4-BE49-F238E27FC236}">
              <a16:creationId xmlns:a16="http://schemas.microsoft.com/office/drawing/2014/main" id="{84FBA953-BF72-47C3-9E2E-05CC8C52B65A}"/>
            </a:ext>
          </a:extLst>
        </xdr:cNvPr>
        <xdr:cNvSpPr/>
      </xdr:nvSpPr>
      <xdr:spPr>
        <a:xfrm>
          <a:off x="7334250" y="36947474"/>
          <a:ext cx="95250" cy="684847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190500</xdr:colOff>
      <xdr:row>192</xdr:row>
      <xdr:rowOff>104775</xdr:rowOff>
    </xdr:from>
    <xdr:to>
      <xdr:col>6</xdr:col>
      <xdr:colOff>714375</xdr:colOff>
      <xdr:row>204</xdr:row>
      <xdr:rowOff>147637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81EDC2AE-3EE3-48FA-BB26-3F0F14C20ED4}"/>
            </a:ext>
          </a:extLst>
        </xdr:cNvPr>
        <xdr:cNvCxnSpPr>
          <a:stCxn id="27" idx="1"/>
        </xdr:cNvCxnSpPr>
      </xdr:nvCxnSpPr>
      <xdr:spPr>
        <a:xfrm flipV="1">
          <a:off x="7429500" y="37471350"/>
          <a:ext cx="523875" cy="29003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225</xdr:row>
      <xdr:rowOff>114300</xdr:rowOff>
    </xdr:from>
    <xdr:to>
      <xdr:col>6</xdr:col>
      <xdr:colOff>121919</xdr:colOff>
      <xdr:row>247</xdr:row>
      <xdr:rowOff>180975</xdr:rowOff>
    </xdr:to>
    <xdr:sp macro="" textlink="">
      <xdr:nvSpPr>
        <xdr:cNvPr id="8" name="Accolade fermante 7">
          <a:extLst>
            <a:ext uri="{FF2B5EF4-FFF2-40B4-BE49-F238E27FC236}">
              <a16:creationId xmlns:a16="http://schemas.microsoft.com/office/drawing/2014/main" id="{FD2F7107-4334-4DB7-8E8F-53DBD59F4025}"/>
            </a:ext>
          </a:extLst>
        </xdr:cNvPr>
        <xdr:cNvSpPr/>
      </xdr:nvSpPr>
      <xdr:spPr>
        <a:xfrm>
          <a:off x="7315200" y="43138725"/>
          <a:ext cx="45719" cy="42672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266700</xdr:colOff>
      <xdr:row>197</xdr:row>
      <xdr:rowOff>57150</xdr:rowOff>
    </xdr:from>
    <xdr:to>
      <xdr:col>6</xdr:col>
      <xdr:colOff>742950</xdr:colOff>
      <xdr:row>236</xdr:row>
      <xdr:rowOff>133350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FABEC437-CF13-4A40-8A7E-6D73E0E71532}"/>
            </a:ext>
          </a:extLst>
        </xdr:cNvPr>
        <xdr:cNvCxnSpPr/>
      </xdr:nvCxnSpPr>
      <xdr:spPr>
        <a:xfrm flipV="1">
          <a:off x="7505700" y="37899975"/>
          <a:ext cx="476250" cy="7353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250</xdr:row>
      <xdr:rowOff>142875</xdr:rowOff>
    </xdr:from>
    <xdr:to>
      <xdr:col>6</xdr:col>
      <xdr:colOff>150494</xdr:colOff>
      <xdr:row>273</xdr:row>
      <xdr:rowOff>28575</xdr:rowOff>
    </xdr:to>
    <xdr:sp macro="" textlink="">
      <xdr:nvSpPr>
        <xdr:cNvPr id="10" name="Accolade fermante 9">
          <a:extLst>
            <a:ext uri="{FF2B5EF4-FFF2-40B4-BE49-F238E27FC236}">
              <a16:creationId xmlns:a16="http://schemas.microsoft.com/office/drawing/2014/main" id="{25D07CB0-6E43-4F92-A2A4-A05674C8D929}"/>
            </a:ext>
          </a:extLst>
        </xdr:cNvPr>
        <xdr:cNvSpPr/>
      </xdr:nvSpPr>
      <xdr:spPr>
        <a:xfrm>
          <a:off x="7343775" y="48206025"/>
          <a:ext cx="45719" cy="42767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276225</xdr:colOff>
      <xdr:row>261</xdr:row>
      <xdr:rowOff>180975</xdr:rowOff>
    </xdr:from>
    <xdr:to>
      <xdr:col>6</xdr:col>
      <xdr:colOff>666750</xdr:colOff>
      <xdr:row>261</xdr:row>
      <xdr:rowOff>180975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4C0169BF-3508-4F44-AB4E-3B054614F6B3}"/>
            </a:ext>
          </a:extLst>
        </xdr:cNvPr>
        <xdr:cNvCxnSpPr/>
      </xdr:nvCxnSpPr>
      <xdr:spPr>
        <a:xfrm>
          <a:off x="7515225" y="50339625"/>
          <a:ext cx="390525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68581</xdr:colOff>
      <xdr:row>275</xdr:row>
      <xdr:rowOff>47625</xdr:rowOff>
    </xdr:from>
    <xdr:to>
      <xdr:col>6</xdr:col>
      <xdr:colOff>114300</xdr:colOff>
      <xdr:row>296</xdr:row>
      <xdr:rowOff>47625</xdr:rowOff>
    </xdr:to>
    <xdr:sp macro="" textlink="">
      <xdr:nvSpPr>
        <xdr:cNvPr id="18" name="Accolade fermante 17">
          <a:extLst>
            <a:ext uri="{FF2B5EF4-FFF2-40B4-BE49-F238E27FC236}">
              <a16:creationId xmlns:a16="http://schemas.microsoft.com/office/drawing/2014/main" id="{E30513B2-C33B-46A8-912C-80059E26BDC3}"/>
            </a:ext>
          </a:extLst>
        </xdr:cNvPr>
        <xdr:cNvSpPr/>
      </xdr:nvSpPr>
      <xdr:spPr>
        <a:xfrm>
          <a:off x="7307581" y="52825650"/>
          <a:ext cx="45719" cy="40767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228600</xdr:colOff>
      <xdr:row>275</xdr:row>
      <xdr:rowOff>66675</xdr:rowOff>
    </xdr:from>
    <xdr:to>
      <xdr:col>6</xdr:col>
      <xdr:colOff>714375</xdr:colOff>
      <xdr:row>285</xdr:row>
      <xdr:rowOff>95250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32500D3-CF59-4365-85A3-A4B9C43D8639}"/>
            </a:ext>
          </a:extLst>
        </xdr:cNvPr>
        <xdr:cNvCxnSpPr/>
      </xdr:nvCxnSpPr>
      <xdr:spPr>
        <a:xfrm flipV="1">
          <a:off x="7467600" y="52844700"/>
          <a:ext cx="485775" cy="2000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876300</xdr:colOff>
      <xdr:row>312</xdr:row>
      <xdr:rowOff>180975</xdr:rowOff>
    </xdr:from>
    <xdr:to>
      <xdr:col>13</xdr:col>
      <xdr:colOff>2296668</xdr:colOff>
      <xdr:row>314</xdr:row>
      <xdr:rowOff>158877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5BCF2F15-31E0-4B97-879C-4CA959BFB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1550" y="60226575"/>
          <a:ext cx="1420368" cy="377952"/>
        </a:xfrm>
        <a:prstGeom prst="rect">
          <a:avLst/>
        </a:prstGeom>
      </xdr:spPr>
    </xdr:pic>
    <xdr:clientData/>
  </xdr:twoCellAnchor>
  <xdr:twoCellAnchor editAs="oneCell">
    <xdr:from>
      <xdr:col>13</xdr:col>
      <xdr:colOff>873591</xdr:colOff>
      <xdr:row>288</xdr:row>
      <xdr:rowOff>114300</xdr:rowOff>
    </xdr:from>
    <xdr:to>
      <xdr:col>13</xdr:col>
      <xdr:colOff>2124075</xdr:colOff>
      <xdr:row>291</xdr:row>
      <xdr:rowOff>47625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4B23B3B4-6EFD-41BF-86AE-9D9729D1E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8841" y="55283100"/>
          <a:ext cx="1250484" cy="514350"/>
        </a:xfrm>
        <a:prstGeom prst="rect">
          <a:avLst/>
        </a:prstGeom>
      </xdr:spPr>
    </xdr:pic>
    <xdr:clientData/>
  </xdr:twoCellAnchor>
  <xdr:twoCellAnchor editAs="oneCell">
    <xdr:from>
      <xdr:col>13</xdr:col>
      <xdr:colOff>1190625</xdr:colOff>
      <xdr:row>293</xdr:row>
      <xdr:rowOff>171450</xdr:rowOff>
    </xdr:from>
    <xdr:to>
      <xdr:col>13</xdr:col>
      <xdr:colOff>1855089</xdr:colOff>
      <xdr:row>294</xdr:row>
      <xdr:rowOff>40386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C27CC747-DFDC-46A0-901A-0DF64A46F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5875" y="56349900"/>
          <a:ext cx="664464" cy="97536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288</xdr:row>
      <xdr:rowOff>28575</xdr:rowOff>
    </xdr:from>
    <xdr:to>
      <xdr:col>12</xdr:col>
      <xdr:colOff>680847</xdr:colOff>
      <xdr:row>291</xdr:row>
      <xdr:rowOff>99822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24D8BB49-8FD3-4786-B31C-06D267691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1825" y="55197375"/>
          <a:ext cx="652272" cy="652272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288</xdr:row>
      <xdr:rowOff>38100</xdr:rowOff>
    </xdr:from>
    <xdr:to>
      <xdr:col>15</xdr:col>
      <xdr:colOff>673989</xdr:colOff>
      <xdr:row>291</xdr:row>
      <xdr:rowOff>103251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0CA06118-5E56-40E5-AF7B-18CB69FAF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6625" y="55206900"/>
          <a:ext cx="664464" cy="646176"/>
        </a:xfrm>
        <a:prstGeom prst="rect">
          <a:avLst/>
        </a:prstGeom>
      </xdr:spPr>
    </xdr:pic>
    <xdr:clientData/>
  </xdr:twoCellAnchor>
  <xdr:twoCellAnchor editAs="oneCell">
    <xdr:from>
      <xdr:col>13</xdr:col>
      <xdr:colOff>2012223</xdr:colOff>
      <xdr:row>294</xdr:row>
      <xdr:rowOff>28575</xdr:rowOff>
    </xdr:from>
    <xdr:to>
      <xdr:col>13</xdr:col>
      <xdr:colOff>2533650</xdr:colOff>
      <xdr:row>295</xdr:row>
      <xdr:rowOff>171450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897488DB-4762-4CC0-90C6-6F0D94675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47473" y="56435625"/>
          <a:ext cx="521427" cy="390525"/>
        </a:xfrm>
        <a:prstGeom prst="rect">
          <a:avLst/>
        </a:prstGeom>
      </xdr:spPr>
    </xdr:pic>
    <xdr:clientData/>
  </xdr:twoCellAnchor>
  <xdr:twoCellAnchor editAs="oneCell">
    <xdr:from>
      <xdr:col>13</xdr:col>
      <xdr:colOff>2510715</xdr:colOff>
      <xdr:row>294</xdr:row>
      <xdr:rowOff>228600</xdr:rowOff>
    </xdr:from>
    <xdr:to>
      <xdr:col>14</xdr:col>
      <xdr:colOff>409574</xdr:colOff>
      <xdr:row>296</xdr:row>
      <xdr:rowOff>171450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E76083FC-38F6-4E4D-B646-F0795C3D7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5965" y="56635650"/>
          <a:ext cx="508709" cy="381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392972</xdr:colOff>
      <xdr:row>295</xdr:row>
      <xdr:rowOff>161925</xdr:rowOff>
    </xdr:from>
    <xdr:to>
      <xdr:col>15</xdr:col>
      <xdr:colOff>152399</xdr:colOff>
      <xdr:row>297</xdr:row>
      <xdr:rowOff>171449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4A146B8D-5E6E-4AF4-8F4A-2ED30A4CB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8072" y="56816625"/>
          <a:ext cx="521427" cy="390524"/>
        </a:xfrm>
        <a:prstGeom prst="rect">
          <a:avLst/>
        </a:prstGeom>
      </xdr:spPr>
    </xdr:pic>
    <xdr:clientData/>
  </xdr:twoCellAnchor>
  <xdr:twoCellAnchor>
    <xdr:from>
      <xdr:col>6</xdr:col>
      <xdr:colOff>171450</xdr:colOff>
      <xdr:row>298</xdr:row>
      <xdr:rowOff>47625</xdr:rowOff>
    </xdr:from>
    <xdr:to>
      <xdr:col>6</xdr:col>
      <xdr:colOff>180975</xdr:colOff>
      <xdr:row>325</xdr:row>
      <xdr:rowOff>180975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6D7C415E-2B4B-4FBB-B2E4-6DD1B98E5EB7}"/>
            </a:ext>
          </a:extLst>
        </xdr:cNvPr>
        <xdr:cNvCxnSpPr/>
      </xdr:nvCxnSpPr>
      <xdr:spPr>
        <a:xfrm flipH="1">
          <a:off x="7410450" y="57283350"/>
          <a:ext cx="9525" cy="5534025"/>
        </a:xfrm>
        <a:prstGeom prst="line">
          <a:avLst/>
        </a:prstGeom>
        <a:ln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310</xdr:row>
      <xdr:rowOff>161925</xdr:rowOff>
    </xdr:from>
    <xdr:to>
      <xdr:col>6</xdr:col>
      <xdr:colOff>723900</xdr:colOff>
      <xdr:row>326</xdr:row>
      <xdr:rowOff>133350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B71E5D30-5C09-49D3-96E5-489A4912186E}"/>
            </a:ext>
          </a:extLst>
        </xdr:cNvPr>
        <xdr:cNvCxnSpPr/>
      </xdr:nvCxnSpPr>
      <xdr:spPr>
        <a:xfrm>
          <a:off x="7419975" y="59797950"/>
          <a:ext cx="542925" cy="3162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329</xdr:row>
      <xdr:rowOff>0</xdr:rowOff>
    </xdr:from>
    <xdr:to>
      <xdr:col>6</xdr:col>
      <xdr:colOff>171450</xdr:colOff>
      <xdr:row>352</xdr:row>
      <xdr:rowOff>152400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6DB6D03B-5AE3-4843-AF07-AAE7FD17B056}"/>
            </a:ext>
          </a:extLst>
        </xdr:cNvPr>
        <xdr:cNvCxnSpPr/>
      </xdr:nvCxnSpPr>
      <xdr:spPr>
        <a:xfrm flipH="1">
          <a:off x="7400925" y="63417450"/>
          <a:ext cx="9525" cy="47625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341</xdr:row>
      <xdr:rowOff>123825</xdr:rowOff>
    </xdr:from>
    <xdr:to>
      <xdr:col>6</xdr:col>
      <xdr:colOff>676275</xdr:colOff>
      <xdr:row>341</xdr:row>
      <xdr:rowOff>123825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97837595-AD54-4518-B73A-6473CA351B49}"/>
            </a:ext>
          </a:extLst>
        </xdr:cNvPr>
        <xdr:cNvCxnSpPr/>
      </xdr:nvCxnSpPr>
      <xdr:spPr>
        <a:xfrm>
          <a:off x="7410450" y="65941575"/>
          <a:ext cx="5048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876300</xdr:colOff>
      <xdr:row>350</xdr:row>
      <xdr:rowOff>180975</xdr:rowOff>
    </xdr:from>
    <xdr:ext cx="1420368" cy="377952"/>
    <xdr:pic>
      <xdr:nvPicPr>
        <xdr:cNvPr id="45" name="Image 44">
          <a:extLst>
            <a:ext uri="{FF2B5EF4-FFF2-40B4-BE49-F238E27FC236}">
              <a16:creationId xmlns:a16="http://schemas.microsoft.com/office/drawing/2014/main" id="{9C26FF18-8666-420D-A20B-ABAC002D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1550" y="60169425"/>
          <a:ext cx="1420368" cy="377952"/>
        </a:xfrm>
        <a:prstGeom prst="rect">
          <a:avLst/>
        </a:prstGeom>
      </xdr:spPr>
    </xdr:pic>
    <xdr:clientData/>
  </xdr:oneCellAnchor>
  <xdr:oneCellAnchor>
    <xdr:from>
      <xdr:col>13</xdr:col>
      <xdr:colOff>873591</xdr:colOff>
      <xdr:row>326</xdr:row>
      <xdr:rowOff>114300</xdr:rowOff>
    </xdr:from>
    <xdr:ext cx="1250484" cy="514350"/>
    <xdr:pic>
      <xdr:nvPicPr>
        <xdr:cNvPr id="46" name="Image 45">
          <a:extLst>
            <a:ext uri="{FF2B5EF4-FFF2-40B4-BE49-F238E27FC236}">
              <a16:creationId xmlns:a16="http://schemas.microsoft.com/office/drawing/2014/main" id="{9019C3E3-EE44-47C8-8441-45B6F27B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8841" y="55235475"/>
          <a:ext cx="1250484" cy="514350"/>
        </a:xfrm>
        <a:prstGeom prst="rect">
          <a:avLst/>
        </a:prstGeom>
      </xdr:spPr>
    </xdr:pic>
    <xdr:clientData/>
  </xdr:oneCellAnchor>
  <xdr:oneCellAnchor>
    <xdr:from>
      <xdr:col>13</xdr:col>
      <xdr:colOff>1190625</xdr:colOff>
      <xdr:row>331</xdr:row>
      <xdr:rowOff>171450</xdr:rowOff>
    </xdr:from>
    <xdr:ext cx="664464" cy="97536"/>
    <xdr:pic>
      <xdr:nvPicPr>
        <xdr:cNvPr id="47" name="Image 46">
          <a:extLst>
            <a:ext uri="{FF2B5EF4-FFF2-40B4-BE49-F238E27FC236}">
              <a16:creationId xmlns:a16="http://schemas.microsoft.com/office/drawing/2014/main" id="{252B96C4-E0AE-4CF0-8431-B072C3BAC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5875" y="56302275"/>
          <a:ext cx="664464" cy="97536"/>
        </a:xfrm>
        <a:prstGeom prst="rect">
          <a:avLst/>
        </a:prstGeom>
      </xdr:spPr>
    </xdr:pic>
    <xdr:clientData/>
  </xdr:oneCellAnchor>
  <xdr:oneCellAnchor>
    <xdr:from>
      <xdr:col>12</xdr:col>
      <xdr:colOff>28575</xdr:colOff>
      <xdr:row>326</xdr:row>
      <xdr:rowOff>28575</xdr:rowOff>
    </xdr:from>
    <xdr:ext cx="652272" cy="652272"/>
    <xdr:pic>
      <xdr:nvPicPr>
        <xdr:cNvPr id="48" name="Image 47">
          <a:extLst>
            <a:ext uri="{FF2B5EF4-FFF2-40B4-BE49-F238E27FC236}">
              <a16:creationId xmlns:a16="http://schemas.microsoft.com/office/drawing/2014/main" id="{9A00097A-2F8E-4ED7-9A79-9905FAA2B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1825" y="62855475"/>
          <a:ext cx="652272" cy="652272"/>
        </a:xfrm>
        <a:prstGeom prst="rect">
          <a:avLst/>
        </a:prstGeom>
      </xdr:spPr>
    </xdr:pic>
    <xdr:clientData/>
  </xdr:oneCellAnchor>
  <xdr:oneCellAnchor>
    <xdr:from>
      <xdr:col>15</xdr:col>
      <xdr:colOff>9525</xdr:colOff>
      <xdr:row>326</xdr:row>
      <xdr:rowOff>38100</xdr:rowOff>
    </xdr:from>
    <xdr:ext cx="664464" cy="646176"/>
    <xdr:pic>
      <xdr:nvPicPr>
        <xdr:cNvPr id="49" name="Image 48">
          <a:extLst>
            <a:ext uri="{FF2B5EF4-FFF2-40B4-BE49-F238E27FC236}">
              <a16:creationId xmlns:a16="http://schemas.microsoft.com/office/drawing/2014/main" id="{E3B22819-A32B-4A89-83C4-D2EB58E92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6625" y="55159275"/>
          <a:ext cx="664464" cy="646176"/>
        </a:xfrm>
        <a:prstGeom prst="rect">
          <a:avLst/>
        </a:prstGeom>
      </xdr:spPr>
    </xdr:pic>
    <xdr:clientData/>
  </xdr:oneCellAnchor>
  <xdr:oneCellAnchor>
    <xdr:from>
      <xdr:col>13</xdr:col>
      <xdr:colOff>2012223</xdr:colOff>
      <xdr:row>332</xdr:row>
      <xdr:rowOff>28575</xdr:rowOff>
    </xdr:from>
    <xdr:ext cx="521427" cy="390525"/>
    <xdr:pic>
      <xdr:nvPicPr>
        <xdr:cNvPr id="50" name="Image 49">
          <a:extLst>
            <a:ext uri="{FF2B5EF4-FFF2-40B4-BE49-F238E27FC236}">
              <a16:creationId xmlns:a16="http://schemas.microsoft.com/office/drawing/2014/main" id="{E42AD468-D385-41E6-B96D-41A6D587A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47473" y="56388000"/>
          <a:ext cx="521427" cy="390525"/>
        </a:xfrm>
        <a:prstGeom prst="rect">
          <a:avLst/>
        </a:prstGeom>
      </xdr:spPr>
    </xdr:pic>
    <xdr:clientData/>
  </xdr:oneCellAnchor>
  <xdr:oneCellAnchor>
    <xdr:from>
      <xdr:col>13</xdr:col>
      <xdr:colOff>2510715</xdr:colOff>
      <xdr:row>332</xdr:row>
      <xdr:rowOff>228600</xdr:rowOff>
    </xdr:from>
    <xdr:ext cx="508709" cy="381000"/>
    <xdr:pic>
      <xdr:nvPicPr>
        <xdr:cNvPr id="51" name="Image 50">
          <a:extLst>
            <a:ext uri="{FF2B5EF4-FFF2-40B4-BE49-F238E27FC236}">
              <a16:creationId xmlns:a16="http://schemas.microsoft.com/office/drawing/2014/main" id="{586D183C-7732-4DDA-98C0-D2F42E652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5965" y="56588025"/>
          <a:ext cx="508709" cy="381000"/>
        </a:xfrm>
        <a:prstGeom prst="rect">
          <a:avLst/>
        </a:prstGeom>
      </xdr:spPr>
    </xdr:pic>
    <xdr:clientData/>
  </xdr:oneCellAnchor>
  <xdr:oneCellAnchor>
    <xdr:from>
      <xdr:col>14</xdr:col>
      <xdr:colOff>392972</xdr:colOff>
      <xdr:row>333</xdr:row>
      <xdr:rowOff>161925</xdr:rowOff>
    </xdr:from>
    <xdr:ext cx="521427" cy="390524"/>
    <xdr:pic>
      <xdr:nvPicPr>
        <xdr:cNvPr id="52" name="Image 51">
          <a:extLst>
            <a:ext uri="{FF2B5EF4-FFF2-40B4-BE49-F238E27FC236}">
              <a16:creationId xmlns:a16="http://schemas.microsoft.com/office/drawing/2014/main" id="{DB5E530E-E14D-4D8E-ABCC-4115D6F4F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8072" y="56769000"/>
          <a:ext cx="521427" cy="390524"/>
        </a:xfrm>
        <a:prstGeom prst="rect">
          <a:avLst/>
        </a:prstGeom>
      </xdr:spPr>
    </xdr:pic>
    <xdr:clientData/>
  </xdr:oneCellAnchor>
  <xdr:twoCellAnchor>
    <xdr:from>
      <xdr:col>6</xdr:col>
      <xdr:colOff>76200</xdr:colOff>
      <xdr:row>354</xdr:row>
      <xdr:rowOff>152400</xdr:rowOff>
    </xdr:from>
    <xdr:to>
      <xdr:col>6</xdr:col>
      <xdr:colOff>121919</xdr:colOff>
      <xdr:row>382</xdr:row>
      <xdr:rowOff>171450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A2AE58A5-CB8E-4DDD-AB16-59CF4E5B3B35}"/>
            </a:ext>
          </a:extLst>
        </xdr:cNvPr>
        <xdr:cNvSpPr/>
      </xdr:nvSpPr>
      <xdr:spPr>
        <a:xfrm>
          <a:off x="7315200" y="68760975"/>
          <a:ext cx="45719" cy="54292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257175</xdr:colOff>
      <xdr:row>369</xdr:row>
      <xdr:rowOff>0</xdr:rowOff>
    </xdr:from>
    <xdr:to>
      <xdr:col>6</xdr:col>
      <xdr:colOff>685800</xdr:colOff>
      <xdr:row>369</xdr:row>
      <xdr:rowOff>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8F88B4C0-F627-4F6C-8DC6-093A2896BE05}"/>
            </a:ext>
          </a:extLst>
        </xdr:cNvPr>
        <xdr:cNvCxnSpPr/>
      </xdr:nvCxnSpPr>
      <xdr:spPr>
        <a:xfrm>
          <a:off x="7496175" y="71475600"/>
          <a:ext cx="4286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B44A-C2F1-4818-9475-38E27EA68B28}">
  <dimension ref="A1:T795"/>
  <sheetViews>
    <sheetView tabSelected="1" topLeftCell="L326" workbookViewId="0">
      <selection activeCell="T349" sqref="T349"/>
    </sheetView>
  </sheetViews>
  <sheetFormatPr baseColWidth="10" defaultRowHeight="15"/>
  <cols>
    <col min="4" max="4" width="51.42578125" customWidth="1"/>
    <col min="8" max="8" width="14.42578125" customWidth="1"/>
    <col min="9" max="9" width="42" customWidth="1"/>
    <col min="10" max="10" width="18.28515625" customWidth="1"/>
    <col min="11" max="11" width="12.42578125" customWidth="1"/>
    <col min="14" max="14" width="39.140625" customWidth="1"/>
    <col min="16" max="16" width="10.42578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>
      <c r="A2" s="1"/>
      <c r="B2" s="29" t="s">
        <v>41</v>
      </c>
      <c r="C2" s="30"/>
      <c r="D2" s="30"/>
      <c r="E2" s="30"/>
      <c r="F2" s="31"/>
      <c r="G2" s="1"/>
      <c r="H2" s="61" t="s">
        <v>62</v>
      </c>
      <c r="I2" s="62"/>
      <c r="J2" s="62"/>
      <c r="K2" s="63"/>
      <c r="L2" s="1"/>
    </row>
    <row r="3" spans="1:12">
      <c r="A3" s="1"/>
      <c r="B3" s="32" t="s">
        <v>42</v>
      </c>
      <c r="C3" s="33"/>
      <c r="D3" s="33"/>
      <c r="E3" s="33"/>
      <c r="F3" s="34"/>
      <c r="G3" s="1"/>
      <c r="H3" s="64" t="s">
        <v>67</v>
      </c>
      <c r="I3" s="65"/>
      <c r="J3" s="65"/>
      <c r="K3" s="66"/>
      <c r="L3" s="1"/>
    </row>
    <row r="4" spans="1:12">
      <c r="A4" s="1"/>
      <c r="B4" s="32" t="s">
        <v>43</v>
      </c>
      <c r="C4" s="33"/>
      <c r="D4" s="33"/>
      <c r="E4" s="33"/>
      <c r="F4" s="34"/>
      <c r="G4" s="1"/>
      <c r="H4" s="64" t="s">
        <v>64</v>
      </c>
      <c r="I4" s="65"/>
      <c r="J4" s="65"/>
      <c r="K4" s="66"/>
      <c r="L4" s="1"/>
    </row>
    <row r="5" spans="1:12" ht="17.25">
      <c r="A5" s="1"/>
      <c r="B5" s="35" t="s">
        <v>44</v>
      </c>
      <c r="C5" s="36"/>
      <c r="D5" s="36"/>
      <c r="E5" s="36"/>
      <c r="F5" s="37"/>
      <c r="G5" s="1"/>
      <c r="H5" s="64" t="s">
        <v>65</v>
      </c>
      <c r="I5" s="65"/>
      <c r="J5" s="65"/>
      <c r="K5" s="66"/>
      <c r="L5" s="1"/>
    </row>
    <row r="6" spans="1:12">
      <c r="A6" s="1"/>
      <c r="B6" s="1"/>
      <c r="C6" s="1"/>
      <c r="D6" s="1"/>
      <c r="E6" s="1"/>
      <c r="F6" s="1"/>
      <c r="G6" s="1"/>
      <c r="H6" s="64" t="s">
        <v>66</v>
      </c>
      <c r="I6" s="65"/>
      <c r="J6" s="65"/>
      <c r="K6" s="66"/>
      <c r="L6" s="1"/>
    </row>
    <row r="7" spans="1:12" ht="17.25">
      <c r="A7" s="1"/>
      <c r="B7" s="1"/>
      <c r="C7" s="1"/>
      <c r="D7" s="1"/>
      <c r="E7" s="1"/>
      <c r="F7" s="1"/>
      <c r="G7" s="1"/>
      <c r="H7" s="64" t="s">
        <v>68</v>
      </c>
      <c r="I7" s="65"/>
      <c r="J7" s="65"/>
      <c r="K7" s="66"/>
      <c r="L7" s="1"/>
    </row>
    <row r="8" spans="1:12">
      <c r="A8" s="1"/>
      <c r="B8" s="1"/>
      <c r="C8" s="1"/>
      <c r="D8" s="1"/>
      <c r="E8" s="1"/>
      <c r="F8" s="1"/>
      <c r="G8" s="1"/>
      <c r="H8" s="64" t="s">
        <v>60</v>
      </c>
      <c r="I8" s="65"/>
      <c r="J8" s="65"/>
      <c r="K8" s="66"/>
      <c r="L8" s="1"/>
    </row>
    <row r="9" spans="1:12">
      <c r="A9" s="1"/>
      <c r="B9" s="1"/>
      <c r="C9" s="1"/>
      <c r="D9" s="1"/>
      <c r="E9" s="1"/>
      <c r="F9" s="1"/>
      <c r="G9" s="1"/>
      <c r="H9" s="67" t="s">
        <v>61</v>
      </c>
      <c r="I9" s="68"/>
      <c r="J9" s="68"/>
      <c r="K9" s="69"/>
      <c r="L9" s="1"/>
    </row>
    <row r="10" spans="1:12">
      <c r="A10" s="1"/>
      <c r="B10" s="1"/>
      <c r="C10" s="1"/>
      <c r="D10" s="1"/>
      <c r="E10" s="1"/>
      <c r="F10" s="1"/>
      <c r="G10" s="1"/>
      <c r="H10" s="12" t="s">
        <v>40</v>
      </c>
      <c r="I10" s="1"/>
      <c r="J10" s="1"/>
      <c r="K10" s="1"/>
      <c r="L10" s="1"/>
    </row>
    <row r="11" spans="1:12">
      <c r="A11" s="1"/>
      <c r="B11" s="12" t="s">
        <v>27</v>
      </c>
      <c r="C11" s="1"/>
      <c r="D11" s="1"/>
      <c r="E11" s="1"/>
      <c r="F11" s="1"/>
      <c r="G11" s="15" t="s">
        <v>33</v>
      </c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5" t="s">
        <v>31</v>
      </c>
      <c r="H12" s="24"/>
      <c r="I12" s="24"/>
      <c r="J12" s="24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25"/>
      <c r="I13" s="26"/>
      <c r="J13" s="26" t="s">
        <v>32</v>
      </c>
      <c r="K13" s="1"/>
      <c r="L13" s="1"/>
    </row>
    <row r="14" spans="1:12" ht="15" customHeight="1">
      <c r="A14" s="9">
        <v>1</v>
      </c>
      <c r="B14" s="9">
        <v>1</v>
      </c>
      <c r="C14" s="9" t="s">
        <v>0</v>
      </c>
      <c r="D14" s="10" t="s">
        <v>9</v>
      </c>
      <c r="E14" s="11">
        <v>41.2</v>
      </c>
      <c r="F14" s="11">
        <v>171</v>
      </c>
      <c r="G14" s="9" t="s">
        <v>28</v>
      </c>
      <c r="H14" s="27" t="s">
        <v>30</v>
      </c>
      <c r="I14" s="28" t="s">
        <v>29</v>
      </c>
      <c r="J14" s="28" t="s">
        <v>31</v>
      </c>
      <c r="K14" s="1"/>
      <c r="L14" s="1"/>
    </row>
    <row r="15" spans="1:12">
      <c r="A15" s="9"/>
      <c r="B15" s="9"/>
      <c r="C15" s="9"/>
      <c r="D15" s="10" t="s">
        <v>10</v>
      </c>
      <c r="E15" s="11"/>
      <c r="F15" s="11"/>
      <c r="G15" s="9" t="s">
        <v>28</v>
      </c>
      <c r="H15" s="16"/>
      <c r="I15" s="23"/>
      <c r="J15" s="23"/>
      <c r="K15" s="1"/>
      <c r="L15" s="1"/>
    </row>
    <row r="16" spans="1:12" ht="15" customHeight="1">
      <c r="A16" s="2">
        <v>2</v>
      </c>
      <c r="B16" s="2">
        <v>5</v>
      </c>
      <c r="C16" s="2" t="s">
        <v>1</v>
      </c>
      <c r="D16" s="3" t="s">
        <v>11</v>
      </c>
      <c r="E16" s="4">
        <v>27.5</v>
      </c>
      <c r="F16" s="4">
        <v>110</v>
      </c>
      <c r="G16" s="41">
        <v>13</v>
      </c>
      <c r="H16" s="17">
        <v>1</v>
      </c>
      <c r="I16" s="18" t="s">
        <v>34</v>
      </c>
      <c r="J16" s="19">
        <v>13</v>
      </c>
      <c r="K16" s="1"/>
      <c r="L16" s="1"/>
    </row>
    <row r="17" spans="1:12">
      <c r="A17" s="2"/>
      <c r="B17" s="2"/>
      <c r="C17" s="2"/>
      <c r="D17" s="3" t="s">
        <v>12</v>
      </c>
      <c r="E17" s="4"/>
      <c r="F17" s="4"/>
      <c r="G17" s="41">
        <v>13</v>
      </c>
      <c r="H17" s="17">
        <v>1</v>
      </c>
      <c r="I17" s="18" t="s">
        <v>12</v>
      </c>
      <c r="J17" s="19">
        <v>13</v>
      </c>
      <c r="K17" s="1"/>
      <c r="L17" s="1"/>
    </row>
    <row r="18" spans="1:12">
      <c r="A18" s="2">
        <v>3</v>
      </c>
      <c r="B18" s="2">
        <v>2</v>
      </c>
      <c r="C18" s="2" t="s">
        <v>2</v>
      </c>
      <c r="D18" s="3" t="s">
        <v>13</v>
      </c>
      <c r="E18" s="4">
        <v>18.7</v>
      </c>
      <c r="F18" s="4">
        <v>81</v>
      </c>
      <c r="G18" s="41">
        <v>11</v>
      </c>
      <c r="H18" s="17">
        <v>3</v>
      </c>
      <c r="I18" s="18" t="s">
        <v>36</v>
      </c>
      <c r="J18" s="19">
        <v>11</v>
      </c>
      <c r="K18" s="1"/>
      <c r="L18" s="1"/>
    </row>
    <row r="19" spans="1:12">
      <c r="A19" s="2"/>
      <c r="B19" s="2"/>
      <c r="C19" s="2"/>
      <c r="D19" s="3" t="s">
        <v>14</v>
      </c>
      <c r="E19" s="4"/>
      <c r="F19" s="4"/>
      <c r="G19" s="41">
        <v>11</v>
      </c>
      <c r="H19" s="17">
        <v>3</v>
      </c>
      <c r="I19" s="18" t="s">
        <v>14</v>
      </c>
      <c r="J19" s="19">
        <v>11</v>
      </c>
      <c r="K19" s="1"/>
      <c r="L19" s="1"/>
    </row>
    <row r="20" spans="1:12">
      <c r="A20" s="2">
        <v>4</v>
      </c>
      <c r="B20" s="2">
        <v>6</v>
      </c>
      <c r="C20" s="2" t="s">
        <v>3</v>
      </c>
      <c r="D20" s="3" t="s">
        <v>26</v>
      </c>
      <c r="E20" s="4">
        <v>18.2</v>
      </c>
      <c r="F20" s="4">
        <v>60</v>
      </c>
      <c r="G20" s="41">
        <v>9</v>
      </c>
      <c r="H20" s="17">
        <v>5</v>
      </c>
      <c r="I20" s="18" t="s">
        <v>37</v>
      </c>
      <c r="J20" s="19">
        <v>9</v>
      </c>
      <c r="K20" s="1"/>
      <c r="L20" s="1"/>
    </row>
    <row r="21" spans="1:12">
      <c r="A21" s="2"/>
      <c r="B21" s="2"/>
      <c r="C21" s="2"/>
      <c r="D21" s="3" t="s">
        <v>15</v>
      </c>
      <c r="E21" s="4"/>
      <c r="F21" s="4"/>
      <c r="G21" s="41">
        <v>9</v>
      </c>
      <c r="H21" s="17">
        <v>5</v>
      </c>
      <c r="I21" s="18" t="s">
        <v>15</v>
      </c>
      <c r="J21" s="19">
        <v>9</v>
      </c>
      <c r="K21" s="1"/>
      <c r="L21" s="1"/>
    </row>
    <row r="22" spans="1:12">
      <c r="A22" s="2">
        <v>5</v>
      </c>
      <c r="B22" s="2">
        <v>7</v>
      </c>
      <c r="C22" s="2" t="s">
        <v>4</v>
      </c>
      <c r="D22" s="3" t="s">
        <v>16</v>
      </c>
      <c r="E22" s="4">
        <v>-4.7</v>
      </c>
      <c r="F22" s="4">
        <v>44</v>
      </c>
      <c r="G22" s="41">
        <v>7</v>
      </c>
      <c r="H22" s="17">
        <v>7</v>
      </c>
      <c r="I22" s="18" t="s">
        <v>38</v>
      </c>
      <c r="J22" s="19">
        <v>7</v>
      </c>
      <c r="K22" s="1"/>
      <c r="L22" s="1"/>
    </row>
    <row r="23" spans="1:12">
      <c r="A23" s="2"/>
      <c r="B23" s="2"/>
      <c r="C23" s="2"/>
      <c r="D23" s="3" t="s">
        <v>17</v>
      </c>
      <c r="E23" s="4"/>
      <c r="F23" s="4"/>
      <c r="G23" s="41">
        <v>7</v>
      </c>
      <c r="H23" s="17">
        <v>7</v>
      </c>
      <c r="I23" s="18" t="s">
        <v>17</v>
      </c>
      <c r="J23" s="19">
        <v>7</v>
      </c>
      <c r="K23" s="1"/>
      <c r="L23" s="1"/>
    </row>
    <row r="24" spans="1:12">
      <c r="A24" s="9">
        <v>6</v>
      </c>
      <c r="B24" s="9">
        <v>4</v>
      </c>
      <c r="C24" s="9" t="s">
        <v>5</v>
      </c>
      <c r="D24" s="10" t="s">
        <v>19</v>
      </c>
      <c r="E24" s="11">
        <v>-10.5</v>
      </c>
      <c r="F24" s="11">
        <v>28</v>
      </c>
      <c r="G24" s="9" t="s">
        <v>28</v>
      </c>
      <c r="H24" s="17">
        <v>9</v>
      </c>
      <c r="I24" s="18" t="s">
        <v>18</v>
      </c>
      <c r="J24" s="19">
        <v>5</v>
      </c>
      <c r="K24" s="1"/>
      <c r="L24" s="1"/>
    </row>
    <row r="25" spans="1:12">
      <c r="A25" s="2"/>
      <c r="B25" s="2"/>
      <c r="C25" s="2"/>
      <c r="D25" s="3" t="s">
        <v>18</v>
      </c>
      <c r="E25" s="4"/>
      <c r="F25" s="4"/>
      <c r="G25" s="41">
        <v>5</v>
      </c>
      <c r="H25" s="17">
        <v>10</v>
      </c>
      <c r="I25" s="18" t="s">
        <v>21</v>
      </c>
      <c r="J25" s="19">
        <v>3</v>
      </c>
      <c r="K25" s="1"/>
      <c r="L25" s="1"/>
    </row>
    <row r="26" spans="1:12">
      <c r="A26" s="9">
        <v>7</v>
      </c>
      <c r="B26" s="9">
        <v>3</v>
      </c>
      <c r="C26" s="9" t="s">
        <v>6</v>
      </c>
      <c r="D26" s="10" t="s">
        <v>20</v>
      </c>
      <c r="E26" s="11">
        <v>-20.2</v>
      </c>
      <c r="F26" s="11"/>
      <c r="G26" s="9" t="s">
        <v>28</v>
      </c>
      <c r="H26" s="17">
        <v>11</v>
      </c>
      <c r="I26" s="18" t="s">
        <v>39</v>
      </c>
      <c r="J26" s="19">
        <v>1</v>
      </c>
      <c r="K26" s="1"/>
      <c r="L26" s="1"/>
    </row>
    <row r="27" spans="1:12" ht="15" customHeight="1">
      <c r="A27" s="2"/>
      <c r="B27" s="2"/>
      <c r="C27" s="2"/>
      <c r="D27" s="3" t="s">
        <v>21</v>
      </c>
      <c r="E27" s="4"/>
      <c r="F27" s="4"/>
      <c r="G27" s="41">
        <v>3</v>
      </c>
      <c r="H27" s="17">
        <v>11</v>
      </c>
      <c r="I27" s="18" t="s">
        <v>23</v>
      </c>
      <c r="J27" s="19">
        <v>1</v>
      </c>
      <c r="K27" s="1"/>
      <c r="L27" s="1"/>
    </row>
    <row r="28" spans="1:12">
      <c r="A28" s="2">
        <v>8</v>
      </c>
      <c r="B28" s="2">
        <v>9</v>
      </c>
      <c r="C28" s="2" t="s">
        <v>7</v>
      </c>
      <c r="D28" s="3" t="s">
        <v>22</v>
      </c>
      <c r="E28" s="4">
        <v>-30.3</v>
      </c>
      <c r="F28" s="4"/>
      <c r="G28" s="41">
        <v>1</v>
      </c>
      <c r="H28" s="17">
        <v>13</v>
      </c>
      <c r="I28" s="18" t="s">
        <v>35</v>
      </c>
      <c r="J28" s="19">
        <v>0</v>
      </c>
      <c r="K28" s="1"/>
      <c r="L28" s="1"/>
    </row>
    <row r="29" spans="1:12" ht="15" customHeight="1">
      <c r="A29" s="2"/>
      <c r="B29" s="2"/>
      <c r="C29" s="2"/>
      <c r="D29" s="3" t="s">
        <v>23</v>
      </c>
      <c r="E29" s="4"/>
      <c r="F29" s="4"/>
      <c r="G29" s="41">
        <v>1</v>
      </c>
      <c r="H29" s="17">
        <v>13</v>
      </c>
      <c r="I29" s="20" t="s">
        <v>25</v>
      </c>
      <c r="J29" s="19">
        <v>0</v>
      </c>
      <c r="K29" s="1"/>
      <c r="L29" s="1"/>
    </row>
    <row r="30" spans="1:12">
      <c r="A30" s="5">
        <v>9</v>
      </c>
      <c r="B30" s="5">
        <v>8</v>
      </c>
      <c r="C30" s="5" t="s">
        <v>8</v>
      </c>
      <c r="D30" s="6" t="s">
        <v>24</v>
      </c>
      <c r="E30" s="7">
        <v>-39.799999999999997</v>
      </c>
      <c r="F30" s="8"/>
      <c r="G30" s="14">
        <v>0</v>
      </c>
      <c r="H30" s="21"/>
      <c r="I30" s="22"/>
      <c r="J30" s="22"/>
      <c r="K30" s="1"/>
      <c r="L30" s="1"/>
    </row>
    <row r="31" spans="1:12">
      <c r="A31" s="13"/>
      <c r="B31" s="13"/>
      <c r="C31" s="13"/>
      <c r="D31" s="13" t="s">
        <v>25</v>
      </c>
      <c r="E31" s="13"/>
      <c r="F31" s="13"/>
      <c r="G31" s="14">
        <v>0</v>
      </c>
      <c r="H31" s="14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2" t="s">
        <v>57</v>
      </c>
      <c r="C33" s="1"/>
      <c r="D33" s="1"/>
      <c r="E33" s="1"/>
      <c r="F33" s="1"/>
      <c r="G33" s="1"/>
      <c r="H33" s="12" t="s">
        <v>58</v>
      </c>
      <c r="I33" s="1"/>
      <c r="J33" s="1"/>
      <c r="K33" s="1"/>
      <c r="L33" s="1"/>
    </row>
    <row r="34" spans="1:12">
      <c r="A34" s="1"/>
      <c r="B34" s="12"/>
      <c r="C34" s="1"/>
      <c r="D34" s="1"/>
      <c r="E34" s="1"/>
      <c r="F34" s="1"/>
      <c r="G34" s="15" t="s">
        <v>63</v>
      </c>
      <c r="H34" s="70"/>
      <c r="I34" s="72"/>
      <c r="J34" s="71"/>
      <c r="K34" s="1"/>
      <c r="L34" s="1"/>
    </row>
    <row r="35" spans="1:12">
      <c r="A35" s="1"/>
      <c r="B35" s="12"/>
      <c r="C35" s="1"/>
      <c r="D35" s="1"/>
      <c r="E35" s="1"/>
      <c r="F35" s="1"/>
      <c r="G35" s="15" t="s">
        <v>31</v>
      </c>
      <c r="H35" s="25" t="s">
        <v>30</v>
      </c>
      <c r="I35" s="26" t="s">
        <v>29</v>
      </c>
      <c r="J35" s="26" t="s">
        <v>32</v>
      </c>
      <c r="K35" s="1"/>
      <c r="L35" s="1"/>
    </row>
    <row r="36" spans="1:12">
      <c r="A36" s="52">
        <v>1</v>
      </c>
      <c r="B36" s="52">
        <v>6</v>
      </c>
      <c r="C36" s="52" t="s">
        <v>7</v>
      </c>
      <c r="D36" s="6" t="s">
        <v>56</v>
      </c>
      <c r="E36" s="53">
        <v>23.8</v>
      </c>
      <c r="F36" s="53">
        <v>88</v>
      </c>
      <c r="G36" s="42">
        <v>11</v>
      </c>
      <c r="H36" s="27"/>
      <c r="I36" s="28"/>
      <c r="J36" s="28" t="s">
        <v>31</v>
      </c>
      <c r="K36" s="1"/>
      <c r="L36" s="1"/>
    </row>
    <row r="37" spans="1:12">
      <c r="A37" s="52"/>
      <c r="B37" s="52"/>
      <c r="C37" s="52"/>
      <c r="D37" s="6" t="s">
        <v>45</v>
      </c>
      <c r="E37" s="53"/>
      <c r="F37" s="53"/>
      <c r="G37" s="42">
        <v>11</v>
      </c>
      <c r="H37" s="57"/>
      <c r="I37" s="58"/>
      <c r="J37" s="58"/>
      <c r="K37" s="1"/>
      <c r="L37" s="1"/>
    </row>
    <row r="38" spans="1:12">
      <c r="A38" s="52">
        <v>2</v>
      </c>
      <c r="B38" s="52">
        <v>2</v>
      </c>
      <c r="C38" s="52" t="s">
        <v>8</v>
      </c>
      <c r="D38" s="39" t="s">
        <v>55</v>
      </c>
      <c r="E38" s="53">
        <v>20.5</v>
      </c>
      <c r="F38" s="53">
        <v>57</v>
      </c>
      <c r="G38" s="51" t="s">
        <v>28</v>
      </c>
      <c r="H38" s="59">
        <v>1</v>
      </c>
      <c r="I38" s="46" t="s">
        <v>12</v>
      </c>
      <c r="J38" s="47">
        <f>13+7</f>
        <v>20</v>
      </c>
      <c r="K38" s="1"/>
      <c r="L38" s="1"/>
    </row>
    <row r="39" spans="1:12">
      <c r="A39" s="52"/>
      <c r="B39" s="52"/>
      <c r="C39" s="52"/>
      <c r="D39" s="39" t="s">
        <v>10</v>
      </c>
      <c r="E39" s="53"/>
      <c r="F39" s="53"/>
      <c r="G39" s="51" t="s">
        <v>28</v>
      </c>
      <c r="H39" s="60">
        <v>2</v>
      </c>
      <c r="I39" s="44" t="s">
        <v>34</v>
      </c>
      <c r="J39" s="50">
        <f>13+5</f>
        <v>18</v>
      </c>
      <c r="K39" s="1"/>
      <c r="L39" s="1"/>
    </row>
    <row r="40" spans="1:12">
      <c r="A40" s="52">
        <v>3</v>
      </c>
      <c r="B40" s="52">
        <v>9</v>
      </c>
      <c r="C40" s="52" t="s">
        <v>3</v>
      </c>
      <c r="D40" s="6" t="s">
        <v>54</v>
      </c>
      <c r="E40" s="53">
        <v>9</v>
      </c>
      <c r="F40" s="53">
        <v>41</v>
      </c>
      <c r="G40" s="42">
        <v>9</v>
      </c>
      <c r="H40" s="59">
        <v>3</v>
      </c>
      <c r="I40" s="46" t="s">
        <v>36</v>
      </c>
      <c r="J40" s="47">
        <v>11</v>
      </c>
      <c r="K40" s="1"/>
      <c r="L40" s="1"/>
    </row>
    <row r="41" spans="1:12">
      <c r="A41" s="52"/>
      <c r="B41" s="52"/>
      <c r="C41" s="52"/>
      <c r="D41" s="6" t="s">
        <v>46</v>
      </c>
      <c r="E41" s="53"/>
      <c r="F41" s="53"/>
      <c r="G41" s="42">
        <v>9</v>
      </c>
      <c r="H41" s="60">
        <v>3</v>
      </c>
      <c r="I41" s="44" t="s">
        <v>14</v>
      </c>
      <c r="J41" s="50">
        <v>11</v>
      </c>
      <c r="K41" s="1"/>
      <c r="L41" s="1"/>
    </row>
    <row r="42" spans="1:12">
      <c r="A42" s="52">
        <v>4</v>
      </c>
      <c r="B42" s="52">
        <v>1</v>
      </c>
      <c r="C42" s="52" t="s">
        <v>6</v>
      </c>
      <c r="D42" s="39" t="s">
        <v>53</v>
      </c>
      <c r="E42" s="53">
        <v>1.3</v>
      </c>
      <c r="F42" s="53">
        <v>31</v>
      </c>
      <c r="G42" s="51" t="s">
        <v>28</v>
      </c>
      <c r="H42" s="59">
        <v>3</v>
      </c>
      <c r="I42" s="46" t="s">
        <v>56</v>
      </c>
      <c r="J42" s="47">
        <v>11</v>
      </c>
      <c r="K42" s="1"/>
      <c r="L42" s="1"/>
    </row>
    <row r="43" spans="1:12">
      <c r="A43" s="52"/>
      <c r="B43" s="52"/>
      <c r="C43" s="52"/>
      <c r="D43" s="39" t="s">
        <v>47</v>
      </c>
      <c r="E43" s="53"/>
      <c r="F43" s="53"/>
      <c r="G43" s="51" t="s">
        <v>28</v>
      </c>
      <c r="H43" s="60">
        <v>3</v>
      </c>
      <c r="I43" s="44" t="s">
        <v>45</v>
      </c>
      <c r="J43" s="50">
        <v>11</v>
      </c>
      <c r="K43" s="1"/>
      <c r="L43" s="1"/>
    </row>
    <row r="44" spans="1:12">
      <c r="A44" s="52">
        <v>5</v>
      </c>
      <c r="B44" s="52">
        <v>7</v>
      </c>
      <c r="C44" s="52" t="s">
        <v>2</v>
      </c>
      <c r="D44" s="6" t="s">
        <v>52</v>
      </c>
      <c r="E44" s="53">
        <v>-2.2000000000000002</v>
      </c>
      <c r="F44" s="53">
        <v>23</v>
      </c>
      <c r="G44" s="42">
        <v>7</v>
      </c>
      <c r="H44" s="59">
        <v>7</v>
      </c>
      <c r="I44" s="46" t="s">
        <v>37</v>
      </c>
      <c r="J44" s="47">
        <v>9</v>
      </c>
      <c r="K44" s="1"/>
      <c r="L44" s="1"/>
    </row>
    <row r="45" spans="1:12">
      <c r="A45" s="52"/>
      <c r="B45" s="52"/>
      <c r="C45" s="52"/>
      <c r="D45" s="6" t="s">
        <v>12</v>
      </c>
      <c r="E45" s="53"/>
      <c r="F45" s="53"/>
      <c r="G45" s="42">
        <v>7</v>
      </c>
      <c r="H45" s="60">
        <v>7</v>
      </c>
      <c r="I45" s="44" t="s">
        <v>15</v>
      </c>
      <c r="J45" s="50">
        <v>9</v>
      </c>
      <c r="K45" s="1"/>
      <c r="L45" s="1"/>
    </row>
    <row r="46" spans="1:12">
      <c r="A46" s="52">
        <v>6</v>
      </c>
      <c r="B46" s="52">
        <v>5</v>
      </c>
      <c r="C46" s="52" t="s">
        <v>1</v>
      </c>
      <c r="D46" s="6" t="s">
        <v>51</v>
      </c>
      <c r="E46" s="53">
        <v>-9.6999999999999993</v>
      </c>
      <c r="F46" s="53">
        <v>10</v>
      </c>
      <c r="G46" s="42">
        <v>5</v>
      </c>
      <c r="H46" s="59">
        <v>7</v>
      </c>
      <c r="I46" s="46" t="s">
        <v>54</v>
      </c>
      <c r="J46" s="47">
        <v>9</v>
      </c>
      <c r="K46" s="1"/>
      <c r="L46" s="1"/>
    </row>
    <row r="47" spans="1:12">
      <c r="A47" s="52"/>
      <c r="B47" s="52"/>
      <c r="C47" s="52"/>
      <c r="D47" s="6" t="s">
        <v>48</v>
      </c>
      <c r="E47" s="53"/>
      <c r="F47" s="53"/>
      <c r="G47" s="42">
        <v>5</v>
      </c>
      <c r="H47" s="60">
        <v>7</v>
      </c>
      <c r="I47" s="44" t="s">
        <v>46</v>
      </c>
      <c r="J47" s="50">
        <v>9</v>
      </c>
      <c r="K47" s="1"/>
      <c r="L47" s="1"/>
    </row>
    <row r="48" spans="1:12">
      <c r="A48" s="52">
        <v>6</v>
      </c>
      <c r="B48" s="52">
        <v>3</v>
      </c>
      <c r="C48" s="52" t="s">
        <v>4</v>
      </c>
      <c r="D48" s="39" t="s">
        <v>50</v>
      </c>
      <c r="E48" s="53">
        <v>-9.6999999999999993</v>
      </c>
      <c r="F48" s="53">
        <v>10</v>
      </c>
      <c r="G48" s="51" t="s">
        <v>28</v>
      </c>
      <c r="H48" s="59">
        <v>11</v>
      </c>
      <c r="I48" s="46" t="s">
        <v>38</v>
      </c>
      <c r="J48" s="47">
        <f>7+1</f>
        <v>8</v>
      </c>
      <c r="K48" s="1"/>
      <c r="L48" s="1"/>
    </row>
    <row r="49" spans="1:12">
      <c r="A49" s="52"/>
      <c r="B49" s="52"/>
      <c r="C49" s="52"/>
      <c r="D49" s="6" t="s">
        <v>49</v>
      </c>
      <c r="E49" s="53"/>
      <c r="F49" s="53"/>
      <c r="G49" s="42">
        <v>3</v>
      </c>
      <c r="H49" s="60">
        <v>11</v>
      </c>
      <c r="I49" s="44" t="s">
        <v>17</v>
      </c>
      <c r="J49" s="50">
        <f>7+1</f>
        <v>8</v>
      </c>
      <c r="K49" s="1"/>
      <c r="L49" s="1"/>
    </row>
    <row r="50" spans="1:12">
      <c r="A50" s="52">
        <v>8</v>
      </c>
      <c r="B50" s="52">
        <v>8</v>
      </c>
      <c r="C50" s="52" t="s">
        <v>0</v>
      </c>
      <c r="D50" s="6" t="s">
        <v>17</v>
      </c>
      <c r="E50" s="53">
        <v>-13</v>
      </c>
      <c r="F50" s="54"/>
      <c r="G50" s="42">
        <v>1</v>
      </c>
      <c r="H50" s="59">
        <v>13</v>
      </c>
      <c r="I50" s="46" t="s">
        <v>52</v>
      </c>
      <c r="J50" s="47">
        <v>7</v>
      </c>
      <c r="K50" s="1"/>
      <c r="L50" s="1"/>
    </row>
    <row r="51" spans="1:12" ht="15" customHeight="1">
      <c r="A51" s="52"/>
      <c r="B51" s="52"/>
      <c r="C51" s="52"/>
      <c r="D51" s="6" t="s">
        <v>38</v>
      </c>
      <c r="E51" s="53"/>
      <c r="F51" s="54"/>
      <c r="G51" s="42">
        <v>1</v>
      </c>
      <c r="H51" s="60">
        <v>14</v>
      </c>
      <c r="I51" s="44" t="s">
        <v>48</v>
      </c>
      <c r="J51" s="50">
        <v>5</v>
      </c>
      <c r="K51" s="1"/>
      <c r="L51" s="1"/>
    </row>
    <row r="52" spans="1:12" ht="15" customHeight="1">
      <c r="A52" s="38">
        <v>9</v>
      </c>
      <c r="B52" s="38">
        <v>4</v>
      </c>
      <c r="C52" s="38" t="s">
        <v>5</v>
      </c>
      <c r="D52" s="39" t="s">
        <v>19</v>
      </c>
      <c r="E52" s="40"/>
      <c r="F52" s="40"/>
      <c r="G52" s="51" t="s">
        <v>28</v>
      </c>
      <c r="H52" s="59">
        <v>15</v>
      </c>
      <c r="I52" s="48" t="s">
        <v>18</v>
      </c>
      <c r="J52" s="47">
        <f>5</f>
        <v>5</v>
      </c>
      <c r="K52" s="1"/>
      <c r="L52" s="1"/>
    </row>
    <row r="53" spans="1:12">
      <c r="A53" s="40"/>
      <c r="B53" s="40"/>
      <c r="C53" s="40"/>
      <c r="D53" s="13" t="s">
        <v>18</v>
      </c>
      <c r="E53" s="40"/>
      <c r="F53" s="40"/>
      <c r="G53" s="42">
        <v>0</v>
      </c>
      <c r="H53" s="60">
        <v>16</v>
      </c>
      <c r="I53" s="45" t="s">
        <v>59</v>
      </c>
      <c r="J53" s="50">
        <v>3</v>
      </c>
      <c r="K53" s="1"/>
      <c r="L53" s="1"/>
    </row>
    <row r="54" spans="1:12">
      <c r="A54" s="40"/>
      <c r="B54" s="40"/>
      <c r="C54" s="40"/>
      <c r="D54" s="13"/>
      <c r="E54" s="40"/>
      <c r="F54" s="40"/>
      <c r="G54" s="42"/>
      <c r="H54" s="59">
        <v>16</v>
      </c>
      <c r="I54" s="48" t="s">
        <v>21</v>
      </c>
      <c r="J54" s="47">
        <v>3</v>
      </c>
      <c r="K54" s="1"/>
      <c r="L54" s="1"/>
    </row>
    <row r="55" spans="1:12">
      <c r="A55" s="40"/>
      <c r="B55" s="40"/>
      <c r="C55" s="40"/>
      <c r="D55" s="13"/>
      <c r="E55" s="40"/>
      <c r="F55" s="40"/>
      <c r="G55" s="42"/>
      <c r="H55" s="60">
        <v>18</v>
      </c>
      <c r="I55" s="45" t="s">
        <v>39</v>
      </c>
      <c r="J55" s="50">
        <v>1</v>
      </c>
      <c r="K55" s="1"/>
      <c r="L55" s="1"/>
    </row>
    <row r="56" spans="1:12" ht="15" customHeight="1">
      <c r="A56" s="40"/>
      <c r="B56" s="40"/>
      <c r="C56" s="40"/>
      <c r="D56" s="13"/>
      <c r="E56" s="40"/>
      <c r="F56" s="40"/>
      <c r="G56" s="42"/>
      <c r="H56" s="59">
        <v>18</v>
      </c>
      <c r="I56" s="48" t="s">
        <v>23</v>
      </c>
      <c r="J56" s="47">
        <v>1</v>
      </c>
      <c r="K56" s="1"/>
      <c r="L56" s="1"/>
    </row>
    <row r="57" spans="1:12">
      <c r="A57" s="40"/>
      <c r="B57" s="40"/>
      <c r="C57" s="40"/>
      <c r="D57" s="13"/>
      <c r="E57" s="40"/>
      <c r="F57" s="40"/>
      <c r="G57" s="42"/>
      <c r="H57" s="60">
        <v>20</v>
      </c>
      <c r="I57" s="45" t="s">
        <v>35</v>
      </c>
      <c r="J57" s="50">
        <v>0</v>
      </c>
      <c r="K57" s="1"/>
      <c r="L57" s="1"/>
    </row>
    <row r="58" spans="1:12" ht="15" customHeight="1">
      <c r="A58" s="40"/>
      <c r="B58" s="40"/>
      <c r="C58" s="40"/>
      <c r="D58" s="13"/>
      <c r="E58" s="40"/>
      <c r="F58" s="40"/>
      <c r="G58" s="42"/>
      <c r="H58" s="59">
        <v>20</v>
      </c>
      <c r="I58" s="49" t="s">
        <v>25</v>
      </c>
      <c r="J58" s="47">
        <v>0</v>
      </c>
      <c r="K58" s="1"/>
      <c r="L58" s="1"/>
    </row>
    <row r="59" spans="1:12">
      <c r="A59" s="40"/>
      <c r="B59" s="40"/>
      <c r="C59" s="40"/>
      <c r="D59" s="13"/>
      <c r="E59" s="40"/>
      <c r="F59" s="40"/>
      <c r="G59" s="42"/>
      <c r="H59" s="55"/>
      <c r="I59" s="56"/>
      <c r="J59" s="56"/>
      <c r="K59" s="1"/>
      <c r="L59" s="1"/>
    </row>
    <row r="60" spans="1:12">
      <c r="A60" s="40"/>
      <c r="B60" s="86" t="s">
        <v>97</v>
      </c>
      <c r="C60" s="40"/>
      <c r="D60" s="13"/>
      <c r="E60" s="40"/>
      <c r="F60" s="15" t="s">
        <v>63</v>
      </c>
      <c r="G60" s="42"/>
      <c r="H60" s="1"/>
      <c r="I60" s="1"/>
      <c r="J60" s="1"/>
      <c r="K60" s="1"/>
      <c r="L60" s="1"/>
    </row>
    <row r="61" spans="1:12">
      <c r="A61" s="43"/>
      <c r="B61" s="43"/>
      <c r="C61" s="43"/>
      <c r="D61" s="43"/>
      <c r="E61" s="43"/>
      <c r="F61" s="15" t="s">
        <v>31</v>
      </c>
      <c r="G61" s="43"/>
      <c r="H61" s="96"/>
      <c r="I61" s="72"/>
      <c r="J61" s="72"/>
      <c r="K61" s="1"/>
      <c r="L61" s="1"/>
    </row>
    <row r="62" spans="1:12">
      <c r="A62" s="1"/>
      <c r="B62" s="73" t="s">
        <v>69</v>
      </c>
      <c r="C62" s="73" t="s">
        <v>70</v>
      </c>
      <c r="D62" s="73" t="s">
        <v>71</v>
      </c>
      <c r="E62" s="73" t="s">
        <v>72</v>
      </c>
      <c r="F62" s="73" t="s">
        <v>73</v>
      </c>
      <c r="G62" s="1"/>
      <c r="H62" s="25" t="s">
        <v>30</v>
      </c>
      <c r="I62" s="26" t="s">
        <v>29</v>
      </c>
      <c r="J62" s="26" t="s">
        <v>32</v>
      </c>
      <c r="K62" s="1"/>
      <c r="L62" s="1"/>
    </row>
    <row r="63" spans="1:12">
      <c r="A63" s="1"/>
      <c r="B63" s="74">
        <v>1</v>
      </c>
      <c r="C63" s="74" t="s">
        <v>6</v>
      </c>
      <c r="D63" s="75" t="s">
        <v>55</v>
      </c>
      <c r="E63" s="76">
        <v>46.5</v>
      </c>
      <c r="F63" s="77"/>
      <c r="G63" s="1"/>
      <c r="H63" s="27"/>
      <c r="I63" s="28"/>
      <c r="J63" s="28" t="s">
        <v>31</v>
      </c>
      <c r="K63" s="1"/>
      <c r="L63" s="1"/>
    </row>
    <row r="64" spans="1:12">
      <c r="A64" s="1"/>
      <c r="B64" s="74">
        <v>1</v>
      </c>
      <c r="C64" s="74"/>
      <c r="D64" s="75" t="s">
        <v>10</v>
      </c>
      <c r="E64" s="76">
        <v>46.5</v>
      </c>
      <c r="F64" s="77"/>
      <c r="G64" s="1"/>
      <c r="H64" s="59"/>
      <c r="I64" s="93"/>
      <c r="J64" s="98"/>
      <c r="K64" s="1"/>
      <c r="L64" s="1"/>
    </row>
    <row r="65" spans="1:12">
      <c r="A65" s="1"/>
      <c r="B65" s="78">
        <v>2</v>
      </c>
      <c r="C65" s="78" t="s">
        <v>1</v>
      </c>
      <c r="D65" s="79" t="s">
        <v>74</v>
      </c>
      <c r="E65" s="80">
        <v>30.8</v>
      </c>
      <c r="F65" s="77"/>
      <c r="G65" s="1"/>
      <c r="H65" s="99">
        <v>1</v>
      </c>
      <c r="I65" s="100" t="s">
        <v>34</v>
      </c>
      <c r="J65" s="92">
        <f>13+5+14</f>
        <v>32</v>
      </c>
      <c r="K65" s="1"/>
      <c r="L65" s="1"/>
    </row>
    <row r="66" spans="1:12">
      <c r="A66" s="1"/>
      <c r="B66" s="78">
        <v>2</v>
      </c>
      <c r="C66" s="78"/>
      <c r="D66" s="79" t="s">
        <v>75</v>
      </c>
      <c r="E66" s="80">
        <v>30.8</v>
      </c>
      <c r="F66" s="77"/>
      <c r="G66" s="1"/>
      <c r="H66" s="101">
        <v>2</v>
      </c>
      <c r="I66" s="102" t="s">
        <v>56</v>
      </c>
      <c r="J66" s="95">
        <f>11+16</f>
        <v>27</v>
      </c>
      <c r="K66" s="1"/>
      <c r="L66" s="1"/>
    </row>
    <row r="67" spans="1:12">
      <c r="A67" s="1"/>
      <c r="B67" s="74">
        <v>3</v>
      </c>
      <c r="C67" s="74" t="s">
        <v>2</v>
      </c>
      <c r="D67" s="75" t="s">
        <v>76</v>
      </c>
      <c r="E67" s="76">
        <v>5.2</v>
      </c>
      <c r="F67" s="81">
        <v>12</v>
      </c>
      <c r="G67" s="1"/>
      <c r="H67" s="99">
        <v>2</v>
      </c>
      <c r="I67" s="100" t="s">
        <v>45</v>
      </c>
      <c r="J67" s="92">
        <f>11+16</f>
        <v>27</v>
      </c>
      <c r="K67" s="1"/>
      <c r="L67" s="1"/>
    </row>
    <row r="68" spans="1:12">
      <c r="A68" s="1"/>
      <c r="B68" s="74">
        <v>3</v>
      </c>
      <c r="C68" s="74"/>
      <c r="D68" s="75" t="s">
        <v>77</v>
      </c>
      <c r="E68" s="76">
        <v>5.2</v>
      </c>
      <c r="F68" s="81">
        <v>12</v>
      </c>
      <c r="G68" s="1"/>
      <c r="H68" s="95">
        <v>4</v>
      </c>
      <c r="I68" s="102" t="s">
        <v>12</v>
      </c>
      <c r="J68" s="95">
        <f>13+7</f>
        <v>20</v>
      </c>
      <c r="K68" s="1"/>
      <c r="L68" s="1"/>
    </row>
    <row r="69" spans="1:12">
      <c r="A69" s="1"/>
      <c r="B69" s="78">
        <v>4</v>
      </c>
      <c r="C69" s="78" t="s">
        <v>7</v>
      </c>
      <c r="D69" s="79" t="s">
        <v>19</v>
      </c>
      <c r="E69" s="80">
        <v>4.5999999999999996</v>
      </c>
      <c r="F69" s="77"/>
      <c r="G69" s="1"/>
      <c r="H69" s="99">
        <v>5</v>
      </c>
      <c r="I69" s="100" t="s">
        <v>48</v>
      </c>
      <c r="J69" s="92">
        <f>5+14</f>
        <v>19</v>
      </c>
      <c r="K69" s="1"/>
      <c r="L69" s="1"/>
    </row>
    <row r="70" spans="1:12">
      <c r="A70" s="1"/>
      <c r="B70" s="78">
        <v>4</v>
      </c>
      <c r="C70" s="78"/>
      <c r="D70" s="79" t="s">
        <v>52</v>
      </c>
      <c r="E70" s="80">
        <v>4.5999999999999996</v>
      </c>
      <c r="F70" s="81">
        <v>9</v>
      </c>
      <c r="G70" s="1"/>
      <c r="H70" s="101">
        <v>6</v>
      </c>
      <c r="I70" s="94" t="s">
        <v>102</v>
      </c>
      <c r="J70" s="95">
        <v>17</v>
      </c>
      <c r="K70" s="1"/>
      <c r="L70" s="1"/>
    </row>
    <row r="71" spans="1:12">
      <c r="A71" s="1"/>
      <c r="B71" s="82">
        <v>5</v>
      </c>
      <c r="C71" s="82" t="s">
        <v>8</v>
      </c>
      <c r="D71" s="83" t="s">
        <v>78</v>
      </c>
      <c r="E71" s="84">
        <v>-17.600000000000001</v>
      </c>
      <c r="F71" s="81">
        <v>6</v>
      </c>
      <c r="G71" s="1"/>
      <c r="H71" s="99">
        <v>7</v>
      </c>
      <c r="I71" s="100" t="s">
        <v>52</v>
      </c>
      <c r="J71" s="92">
        <f>7+9</f>
        <v>16</v>
      </c>
      <c r="K71" s="1"/>
      <c r="L71" s="1"/>
    </row>
    <row r="72" spans="1:12">
      <c r="A72" s="1"/>
      <c r="B72" s="82">
        <v>5</v>
      </c>
      <c r="C72" s="82"/>
      <c r="D72" s="83" t="s">
        <v>21</v>
      </c>
      <c r="E72" s="84">
        <v>-17.600000000000001</v>
      </c>
      <c r="F72" s="81">
        <v>6</v>
      </c>
      <c r="G72" s="1"/>
      <c r="H72" s="101">
        <v>8</v>
      </c>
      <c r="I72" s="94" t="s">
        <v>99</v>
      </c>
      <c r="J72" s="95">
        <v>12</v>
      </c>
      <c r="K72" s="1"/>
      <c r="L72" s="1"/>
    </row>
    <row r="73" spans="1:12">
      <c r="A73" s="1"/>
      <c r="B73" s="78">
        <v>6</v>
      </c>
      <c r="C73" s="78" t="s">
        <v>4</v>
      </c>
      <c r="D73" s="79" t="s">
        <v>38</v>
      </c>
      <c r="E73" s="80">
        <v>-18.3</v>
      </c>
      <c r="F73" s="81">
        <v>2</v>
      </c>
      <c r="G73" s="1"/>
      <c r="H73" s="99">
        <v>8</v>
      </c>
      <c r="I73" s="91" t="s">
        <v>100</v>
      </c>
      <c r="J73" s="92">
        <v>12</v>
      </c>
      <c r="K73" s="1"/>
      <c r="L73" s="1"/>
    </row>
    <row r="74" spans="1:12">
      <c r="A74" s="1"/>
      <c r="B74" s="78">
        <v>6</v>
      </c>
      <c r="C74" s="78"/>
      <c r="D74" s="79" t="s">
        <v>17</v>
      </c>
      <c r="E74" s="80">
        <v>-18.3</v>
      </c>
      <c r="F74" s="81">
        <v>2</v>
      </c>
      <c r="G74" s="1"/>
      <c r="H74" s="101">
        <v>10</v>
      </c>
      <c r="I74" s="102" t="s">
        <v>36</v>
      </c>
      <c r="J74" s="95">
        <v>11</v>
      </c>
      <c r="K74" s="1"/>
      <c r="L74" s="1"/>
    </row>
    <row r="75" spans="1:12">
      <c r="A75" s="1"/>
      <c r="B75" s="74">
        <v>7</v>
      </c>
      <c r="C75" s="74" t="s">
        <v>0</v>
      </c>
      <c r="D75" s="75" t="s">
        <v>79</v>
      </c>
      <c r="E75" s="76">
        <v>-51.3</v>
      </c>
      <c r="F75" s="81">
        <v>0</v>
      </c>
      <c r="G75" s="1"/>
      <c r="H75" s="99">
        <v>10</v>
      </c>
      <c r="I75" s="100" t="s">
        <v>14</v>
      </c>
      <c r="J75" s="92">
        <v>11</v>
      </c>
      <c r="K75" s="1"/>
      <c r="L75" s="1"/>
    </row>
    <row r="76" spans="1:12">
      <c r="A76" s="1"/>
      <c r="B76" s="74">
        <v>7</v>
      </c>
      <c r="C76" s="74"/>
      <c r="D76" s="75" t="s">
        <v>80</v>
      </c>
      <c r="E76" s="76">
        <v>-51.3</v>
      </c>
      <c r="F76" s="81">
        <v>0</v>
      </c>
      <c r="G76" s="1"/>
      <c r="H76" s="101">
        <v>12</v>
      </c>
      <c r="I76" s="102" t="s">
        <v>38</v>
      </c>
      <c r="J76" s="95">
        <f>7+1+2</f>
        <v>10</v>
      </c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99">
        <v>12</v>
      </c>
      <c r="I77" s="100" t="s">
        <v>17</v>
      </c>
      <c r="J77" s="92">
        <f>7+1+2</f>
        <v>10</v>
      </c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01">
        <v>12</v>
      </c>
      <c r="I78" s="94" t="s">
        <v>103</v>
      </c>
      <c r="J78" s="95">
        <v>10</v>
      </c>
      <c r="K78" s="1"/>
      <c r="L78" s="1"/>
    </row>
    <row r="79" spans="1:12">
      <c r="A79" s="1"/>
      <c r="B79" s="73" t="s">
        <v>69</v>
      </c>
      <c r="C79" s="73" t="s">
        <v>70</v>
      </c>
      <c r="D79" s="85" t="s">
        <v>71</v>
      </c>
      <c r="E79" s="73" t="s">
        <v>72</v>
      </c>
      <c r="F79" s="73" t="s">
        <v>73</v>
      </c>
      <c r="G79" s="1"/>
      <c r="H79" s="99">
        <v>12</v>
      </c>
      <c r="I79" s="91" t="s">
        <v>104</v>
      </c>
      <c r="J79" s="92">
        <v>10</v>
      </c>
      <c r="K79" s="1"/>
      <c r="L79" s="1"/>
    </row>
    <row r="80" spans="1:12">
      <c r="A80" s="1"/>
      <c r="B80" s="74">
        <v>1</v>
      </c>
      <c r="C80" s="74" t="s">
        <v>81</v>
      </c>
      <c r="D80" s="75" t="s">
        <v>82</v>
      </c>
      <c r="E80" s="76">
        <v>37.200000000000003</v>
      </c>
      <c r="F80" s="77"/>
      <c r="G80" s="1"/>
      <c r="H80" s="101">
        <v>16</v>
      </c>
      <c r="I80" s="102" t="s">
        <v>37</v>
      </c>
      <c r="J80" s="95">
        <v>9</v>
      </c>
      <c r="K80" s="1"/>
      <c r="L80" s="1"/>
    </row>
    <row r="81" spans="1:20">
      <c r="A81" s="1"/>
      <c r="B81" s="74">
        <v>1</v>
      </c>
      <c r="C81" s="74"/>
      <c r="D81" s="75" t="s">
        <v>83</v>
      </c>
      <c r="E81" s="76">
        <v>37.200000000000003</v>
      </c>
      <c r="F81" s="81">
        <v>17</v>
      </c>
      <c r="G81" s="1"/>
      <c r="H81" s="99">
        <v>16</v>
      </c>
      <c r="I81" s="100" t="s">
        <v>15</v>
      </c>
      <c r="J81" s="92">
        <v>9</v>
      </c>
      <c r="K81" s="1"/>
      <c r="L81" s="1"/>
    </row>
    <row r="82" spans="1:20" ht="15" customHeight="1">
      <c r="A82" s="1"/>
      <c r="B82" s="78">
        <v>2</v>
      </c>
      <c r="C82" s="78" t="s">
        <v>84</v>
      </c>
      <c r="D82" s="79" t="s">
        <v>45</v>
      </c>
      <c r="E82" s="80">
        <v>24.4</v>
      </c>
      <c r="F82" s="81">
        <v>16</v>
      </c>
      <c r="G82" s="1"/>
      <c r="H82" s="101">
        <v>16</v>
      </c>
      <c r="I82" s="102" t="s">
        <v>54</v>
      </c>
      <c r="J82" s="95">
        <v>9</v>
      </c>
      <c r="K82" s="1"/>
      <c r="L82" s="1"/>
    </row>
    <row r="83" spans="1:20" ht="15" customHeight="1">
      <c r="A83" s="1"/>
      <c r="B83" s="78">
        <v>2</v>
      </c>
      <c r="C83" s="78"/>
      <c r="D83" s="79" t="s">
        <v>56</v>
      </c>
      <c r="E83" s="80">
        <v>24.4</v>
      </c>
      <c r="F83" s="81">
        <v>16</v>
      </c>
      <c r="G83" s="1"/>
      <c r="H83" s="99">
        <v>16</v>
      </c>
      <c r="I83" s="100" t="s">
        <v>46</v>
      </c>
      <c r="J83" s="92">
        <v>9</v>
      </c>
      <c r="K83" s="1"/>
      <c r="L83" s="1"/>
    </row>
    <row r="84" spans="1:20">
      <c r="A84" s="1"/>
      <c r="B84" s="82">
        <v>3</v>
      </c>
      <c r="C84" s="82" t="s">
        <v>85</v>
      </c>
      <c r="D84" s="83" t="s">
        <v>48</v>
      </c>
      <c r="E84" s="84">
        <v>7.6</v>
      </c>
      <c r="F84" s="81">
        <v>14</v>
      </c>
      <c r="G84" s="1"/>
      <c r="H84" s="101">
        <v>16</v>
      </c>
      <c r="I84" s="102" t="s">
        <v>21</v>
      </c>
      <c r="J84" s="95">
        <f>3+6</f>
        <v>9</v>
      </c>
      <c r="K84" s="1"/>
      <c r="L84" s="1"/>
    </row>
    <row r="85" spans="1:20">
      <c r="A85" s="1"/>
      <c r="B85" s="82">
        <v>3</v>
      </c>
      <c r="C85" s="82"/>
      <c r="D85" s="83" t="s">
        <v>34</v>
      </c>
      <c r="E85" s="84">
        <v>7.6</v>
      </c>
      <c r="F85" s="81">
        <v>14</v>
      </c>
      <c r="G85" s="1"/>
      <c r="H85" s="99">
        <v>16</v>
      </c>
      <c r="I85" s="100" t="s">
        <v>39</v>
      </c>
      <c r="J85" s="92">
        <f>1+8</f>
        <v>9</v>
      </c>
      <c r="K85" s="1"/>
      <c r="L85" s="1"/>
    </row>
    <row r="86" spans="1:20">
      <c r="A86" s="1"/>
      <c r="B86" s="78">
        <v>4</v>
      </c>
      <c r="C86" s="78" t="s">
        <v>86</v>
      </c>
      <c r="D86" s="79" t="s">
        <v>87</v>
      </c>
      <c r="E86" s="80">
        <v>4.7</v>
      </c>
      <c r="F86" s="81">
        <v>10</v>
      </c>
      <c r="G86" s="1"/>
      <c r="H86" s="95">
        <v>16</v>
      </c>
      <c r="I86" s="103" t="s">
        <v>23</v>
      </c>
      <c r="J86" s="95">
        <f>1+8</f>
        <v>9</v>
      </c>
      <c r="K86" s="1"/>
      <c r="L86" s="1"/>
    </row>
    <row r="87" spans="1:20">
      <c r="A87" s="1"/>
      <c r="B87" s="78">
        <v>4</v>
      </c>
      <c r="C87" s="78"/>
      <c r="D87" s="79" t="s">
        <v>88</v>
      </c>
      <c r="E87" s="80">
        <v>4.7</v>
      </c>
      <c r="F87" s="81">
        <v>10</v>
      </c>
      <c r="G87" s="1"/>
      <c r="H87" s="92">
        <v>23</v>
      </c>
      <c r="I87" s="91" t="s">
        <v>101</v>
      </c>
      <c r="J87" s="92">
        <v>6</v>
      </c>
      <c r="K87" s="1"/>
      <c r="L87" s="1"/>
    </row>
    <row r="88" spans="1:20">
      <c r="A88" s="1"/>
      <c r="B88" s="74">
        <v>5</v>
      </c>
      <c r="C88" s="74" t="s">
        <v>89</v>
      </c>
      <c r="D88" s="75" t="s">
        <v>39</v>
      </c>
      <c r="E88" s="76">
        <v>-2.6</v>
      </c>
      <c r="F88" s="81">
        <v>8</v>
      </c>
      <c r="G88" s="1"/>
      <c r="H88" s="95">
        <v>24</v>
      </c>
      <c r="I88" s="102" t="s">
        <v>18</v>
      </c>
      <c r="J88" s="95">
        <f>5</f>
        <v>5</v>
      </c>
      <c r="K88" s="1"/>
      <c r="L88" s="1"/>
    </row>
    <row r="89" spans="1:20">
      <c r="A89" s="1"/>
      <c r="B89" s="74">
        <v>5</v>
      </c>
      <c r="C89" s="74"/>
      <c r="D89" s="75" t="s">
        <v>98</v>
      </c>
      <c r="E89" s="76">
        <v>-2.6</v>
      </c>
      <c r="F89" s="81">
        <v>8</v>
      </c>
      <c r="G89" s="1"/>
      <c r="H89" s="92">
        <v>25</v>
      </c>
      <c r="I89" s="97" t="s">
        <v>25</v>
      </c>
      <c r="J89" s="92">
        <v>4</v>
      </c>
      <c r="K89" s="1"/>
      <c r="L89" s="1"/>
    </row>
    <row r="90" spans="1:20">
      <c r="A90" s="1"/>
      <c r="B90" s="78">
        <v>6</v>
      </c>
      <c r="C90" s="78" t="s">
        <v>90</v>
      </c>
      <c r="D90" s="79" t="s">
        <v>25</v>
      </c>
      <c r="E90" s="80">
        <v>-18.2</v>
      </c>
      <c r="F90" s="81">
        <v>4</v>
      </c>
      <c r="G90" s="1"/>
      <c r="H90" s="95">
        <v>26</v>
      </c>
      <c r="I90" s="102" t="s">
        <v>59</v>
      </c>
      <c r="J90" s="95">
        <v>3</v>
      </c>
      <c r="K90" s="1"/>
      <c r="L90" s="1"/>
    </row>
    <row r="91" spans="1:20" ht="15" customHeight="1">
      <c r="A91" s="1"/>
      <c r="B91" s="78">
        <v>6</v>
      </c>
      <c r="C91" s="78"/>
      <c r="D91" s="79" t="s">
        <v>37</v>
      </c>
      <c r="E91" s="80">
        <v>-18.2</v>
      </c>
      <c r="F91" s="81">
        <v>4</v>
      </c>
      <c r="G91" s="1"/>
      <c r="H91" s="55">
        <v>27</v>
      </c>
      <c r="I91" s="104" t="s">
        <v>35</v>
      </c>
      <c r="J91" s="55">
        <v>0</v>
      </c>
      <c r="K91" s="1"/>
      <c r="L91" s="1"/>
    </row>
    <row r="92" spans="1:20">
      <c r="A92" s="1"/>
      <c r="B92" s="74">
        <v>7</v>
      </c>
      <c r="C92" s="74" t="s">
        <v>91</v>
      </c>
      <c r="D92" s="75" t="s">
        <v>92</v>
      </c>
      <c r="E92" s="76">
        <v>-24.1</v>
      </c>
      <c r="F92" s="81">
        <v>0</v>
      </c>
      <c r="G92" s="1"/>
      <c r="H92" s="1"/>
      <c r="I92" s="1"/>
      <c r="J92" s="1"/>
      <c r="K92" s="1"/>
      <c r="L92" s="1"/>
    </row>
    <row r="93" spans="1:20">
      <c r="A93" s="1"/>
      <c r="B93" s="74">
        <v>7</v>
      </c>
      <c r="C93" s="74"/>
      <c r="D93" s="75" t="s">
        <v>93</v>
      </c>
      <c r="E93" s="76">
        <v>-24.1</v>
      </c>
      <c r="F93" s="81">
        <v>0</v>
      </c>
      <c r="G93" s="1"/>
      <c r="H93" s="1"/>
      <c r="I93" s="1"/>
      <c r="J93" s="1"/>
      <c r="K93" s="1"/>
    </row>
    <row r="94" spans="1:20">
      <c r="A94" s="1"/>
      <c r="B94" s="87">
        <v>8</v>
      </c>
      <c r="C94" s="87" t="s">
        <v>94</v>
      </c>
      <c r="D94" s="88" t="s">
        <v>95</v>
      </c>
      <c r="E94" s="89">
        <v>-29</v>
      </c>
      <c r="F94" s="81">
        <v>0</v>
      </c>
      <c r="G94" s="1"/>
      <c r="H94" s="1"/>
      <c r="I94" s="1"/>
      <c r="J94" s="1"/>
      <c r="R94" s="1"/>
      <c r="S94" s="1"/>
      <c r="T94" s="1"/>
    </row>
    <row r="95" spans="1:20">
      <c r="A95" s="1"/>
      <c r="B95" s="87">
        <v>8</v>
      </c>
      <c r="C95" s="87" t="s">
        <v>94</v>
      </c>
      <c r="D95" s="118" t="s">
        <v>96</v>
      </c>
      <c r="E95" s="89">
        <v>-29</v>
      </c>
      <c r="F95" s="90">
        <v>0</v>
      </c>
      <c r="G95" s="1"/>
      <c r="H95" s="1"/>
      <c r="I95" s="1"/>
      <c r="J95" s="1"/>
      <c r="R95" s="1"/>
      <c r="S95" s="1"/>
      <c r="T95" s="1"/>
    </row>
    <row r="96" spans="1:20" ht="15" customHeight="1">
      <c r="A96" s="1"/>
      <c r="B96" s="1"/>
      <c r="C96" s="1"/>
      <c r="D96" s="1"/>
      <c r="E96" s="1"/>
      <c r="F96" s="1"/>
      <c r="G96" s="1"/>
      <c r="H96" s="96"/>
      <c r="I96" s="72"/>
      <c r="J96" s="123" t="s">
        <v>122</v>
      </c>
      <c r="R96" s="1"/>
      <c r="S96" s="1"/>
      <c r="T96" s="1"/>
    </row>
    <row r="97" spans="1:20" ht="15" customHeight="1">
      <c r="A97" s="1"/>
      <c r="B97" s="1"/>
      <c r="C97" s="1"/>
      <c r="D97" s="1"/>
      <c r="E97" s="1"/>
      <c r="F97" s="1"/>
      <c r="G97" s="1"/>
      <c r="H97" s="25" t="s">
        <v>30</v>
      </c>
      <c r="I97" s="26" t="s">
        <v>29</v>
      </c>
      <c r="J97" s="26" t="s">
        <v>33</v>
      </c>
      <c r="R97" s="1"/>
      <c r="S97" s="1"/>
      <c r="T97" s="1"/>
    </row>
    <row r="98" spans="1:20" ht="15" customHeight="1">
      <c r="A98" s="1"/>
      <c r="B98" s="12" t="s">
        <v>121</v>
      </c>
      <c r="C98" s="1"/>
      <c r="D98" s="1"/>
      <c r="E98" s="1"/>
      <c r="F98" s="1"/>
      <c r="G98" s="1"/>
      <c r="H98" s="27"/>
      <c r="I98" s="28"/>
      <c r="J98" s="28" t="s">
        <v>31</v>
      </c>
      <c r="R98" s="1"/>
      <c r="S98" s="1"/>
      <c r="T98" s="1"/>
    </row>
    <row r="99" spans="1:20" ht="15" customHeight="1">
      <c r="A99" s="1"/>
      <c r="B99" s="1"/>
      <c r="C99" s="1"/>
      <c r="D99" s="1"/>
      <c r="E99" s="73" t="s">
        <v>72</v>
      </c>
      <c r="F99" s="120" t="s">
        <v>73</v>
      </c>
      <c r="G99" s="1"/>
      <c r="H99" s="59"/>
      <c r="I99" s="93"/>
      <c r="J99" s="98"/>
      <c r="R99" s="1"/>
      <c r="S99" s="1"/>
      <c r="T99" s="1"/>
    </row>
    <row r="100" spans="1:20" ht="15" customHeight="1">
      <c r="A100" s="105">
        <v>1</v>
      </c>
      <c r="B100" s="105">
        <v>5</v>
      </c>
      <c r="C100" s="105" t="s">
        <v>8</v>
      </c>
      <c r="D100" s="106" t="s">
        <v>105</v>
      </c>
      <c r="E100" s="107">
        <v>44.7</v>
      </c>
      <c r="F100" s="1">
        <v>19</v>
      </c>
      <c r="G100" s="1"/>
      <c r="H100" s="99">
        <v>1</v>
      </c>
      <c r="I100" s="100" t="s">
        <v>34</v>
      </c>
      <c r="J100" s="92">
        <f>13+5+14+17</f>
        <v>49</v>
      </c>
      <c r="R100" s="1"/>
      <c r="S100" s="1"/>
      <c r="T100" s="1"/>
    </row>
    <row r="101" spans="1:20" ht="15" customHeight="1">
      <c r="A101" s="105"/>
      <c r="B101" s="105"/>
      <c r="C101" s="105"/>
      <c r="D101" s="106" t="s">
        <v>106</v>
      </c>
      <c r="E101" s="107"/>
      <c r="F101" s="1">
        <v>19</v>
      </c>
      <c r="G101" s="1"/>
      <c r="H101" s="101">
        <v>2</v>
      </c>
      <c r="I101" s="102" t="s">
        <v>48</v>
      </c>
      <c r="J101" s="95">
        <f>5+14+19</f>
        <v>38</v>
      </c>
      <c r="R101" s="1"/>
      <c r="S101" s="1"/>
      <c r="T101" s="1"/>
    </row>
    <row r="102" spans="1:20" ht="15" customHeight="1">
      <c r="A102" s="108">
        <v>2</v>
      </c>
      <c r="B102" s="108">
        <v>3</v>
      </c>
      <c r="C102" s="108" t="s">
        <v>1</v>
      </c>
      <c r="D102" s="109" t="s">
        <v>107</v>
      </c>
      <c r="E102" s="110">
        <v>40.5</v>
      </c>
      <c r="F102" s="1">
        <v>17</v>
      </c>
      <c r="G102" s="1"/>
      <c r="H102" s="124">
        <v>3</v>
      </c>
      <c r="I102" s="125" t="s">
        <v>56</v>
      </c>
      <c r="J102" s="126">
        <f>11+16+9+1</f>
        <v>37</v>
      </c>
      <c r="R102" s="1"/>
      <c r="S102" s="1"/>
      <c r="T102" s="1"/>
    </row>
    <row r="103" spans="1:20" ht="15" customHeight="1">
      <c r="A103" s="108"/>
      <c r="B103" s="108"/>
      <c r="C103" s="108"/>
      <c r="D103" s="109" t="s">
        <v>34</v>
      </c>
      <c r="E103" s="110"/>
      <c r="F103" s="1">
        <v>17</v>
      </c>
      <c r="G103" s="1"/>
      <c r="H103" s="101">
        <v>3</v>
      </c>
      <c r="I103" s="102" t="s">
        <v>45</v>
      </c>
      <c r="J103" s="95">
        <f>11+16+9+1</f>
        <v>37</v>
      </c>
      <c r="R103" s="1"/>
      <c r="S103" s="1"/>
      <c r="T103" s="1"/>
    </row>
    <row r="104" spans="1:20" ht="15" customHeight="1">
      <c r="A104" s="105">
        <v>3</v>
      </c>
      <c r="B104" s="105">
        <v>9</v>
      </c>
      <c r="C104" s="105" t="s">
        <v>7</v>
      </c>
      <c r="D104" s="106" t="s">
        <v>108</v>
      </c>
      <c r="E104" s="107">
        <v>38.799999999999997</v>
      </c>
      <c r="F104" s="1">
        <v>15</v>
      </c>
      <c r="G104" s="1"/>
      <c r="H104" s="124">
        <v>5</v>
      </c>
      <c r="I104" s="102" t="s">
        <v>38</v>
      </c>
      <c r="J104" s="95">
        <f>7+1+2+15+7</f>
        <v>32</v>
      </c>
      <c r="R104" s="1"/>
      <c r="S104" s="1"/>
      <c r="T104" s="1"/>
    </row>
    <row r="105" spans="1:20" ht="15" customHeight="1">
      <c r="A105" s="105"/>
      <c r="B105" s="105"/>
      <c r="C105" s="105"/>
      <c r="D105" s="106" t="s">
        <v>38</v>
      </c>
      <c r="E105" s="107"/>
      <c r="F105" s="1">
        <v>15</v>
      </c>
      <c r="G105" s="1"/>
      <c r="H105" s="101">
        <v>6</v>
      </c>
      <c r="I105" s="125" t="s">
        <v>21</v>
      </c>
      <c r="J105" s="126">
        <f>3+6+19+3</f>
        <v>31</v>
      </c>
      <c r="R105" s="1"/>
      <c r="S105" s="1"/>
      <c r="T105" s="1"/>
    </row>
    <row r="106" spans="1:20" ht="15" customHeight="1">
      <c r="A106" s="108">
        <v>4</v>
      </c>
      <c r="B106" s="108">
        <v>1</v>
      </c>
      <c r="C106" s="108" t="s">
        <v>2</v>
      </c>
      <c r="D106" s="109" t="s">
        <v>109</v>
      </c>
      <c r="E106" s="110">
        <v>8.1999999999999993</v>
      </c>
      <c r="F106" s="1">
        <v>13</v>
      </c>
      <c r="G106" s="1"/>
      <c r="H106" s="99">
        <v>7</v>
      </c>
      <c r="I106" s="100" t="s">
        <v>17</v>
      </c>
      <c r="J106" s="92">
        <f>7+1+2+15</f>
        <v>25</v>
      </c>
      <c r="R106" s="1"/>
      <c r="S106" s="1"/>
      <c r="T106" s="1"/>
    </row>
    <row r="107" spans="1:20" ht="15" customHeight="1">
      <c r="A107" s="108"/>
      <c r="B107" s="108"/>
      <c r="C107" s="108"/>
      <c r="D107" s="109" t="s">
        <v>110</v>
      </c>
      <c r="E107" s="110"/>
      <c r="F107" s="119"/>
      <c r="G107" s="1"/>
      <c r="H107" s="95">
        <v>8</v>
      </c>
      <c r="I107" s="125" t="s">
        <v>116</v>
      </c>
      <c r="J107" s="126">
        <f>19+3</f>
        <v>22</v>
      </c>
      <c r="R107" s="1"/>
      <c r="S107" s="1"/>
      <c r="T107" s="1"/>
    </row>
    <row r="108" spans="1:20" ht="15" customHeight="1">
      <c r="A108" s="111">
        <v>5</v>
      </c>
      <c r="B108" s="111">
        <v>2</v>
      </c>
      <c r="C108" s="111" t="s">
        <v>0</v>
      </c>
      <c r="D108" s="112" t="s">
        <v>19</v>
      </c>
      <c r="E108" s="113">
        <v>1.2</v>
      </c>
      <c r="F108" s="119"/>
      <c r="G108" s="1"/>
      <c r="H108" s="126">
        <v>9</v>
      </c>
      <c r="I108" s="102" t="s">
        <v>12</v>
      </c>
      <c r="J108" s="95">
        <f>13+7</f>
        <v>20</v>
      </c>
      <c r="R108" s="1"/>
      <c r="S108" s="1"/>
      <c r="T108" s="1"/>
    </row>
    <row r="109" spans="1:20" ht="15" customHeight="1">
      <c r="A109" s="111"/>
      <c r="B109" s="111"/>
      <c r="C109" s="111"/>
      <c r="D109" s="112" t="s">
        <v>111</v>
      </c>
      <c r="E109" s="113"/>
      <c r="F109" s="1">
        <v>12</v>
      </c>
      <c r="G109" s="1"/>
      <c r="H109" s="101">
        <v>10</v>
      </c>
      <c r="I109" s="125" t="s">
        <v>117</v>
      </c>
      <c r="J109" s="126">
        <f>12+7</f>
        <v>19</v>
      </c>
      <c r="R109" s="1"/>
      <c r="S109" s="1"/>
      <c r="T109" s="1"/>
    </row>
    <row r="110" spans="1:20" ht="15" customHeight="1">
      <c r="A110" s="108">
        <v>6</v>
      </c>
      <c r="B110" s="108">
        <v>7</v>
      </c>
      <c r="C110" s="108" t="s">
        <v>5</v>
      </c>
      <c r="D110" s="114" t="s">
        <v>112</v>
      </c>
      <c r="E110" s="110">
        <v>-12.3</v>
      </c>
      <c r="F110" s="1">
        <v>11</v>
      </c>
      <c r="G110" s="1"/>
      <c r="H110" s="124">
        <v>11</v>
      </c>
      <c r="I110" s="94" t="s">
        <v>102</v>
      </c>
      <c r="J110" s="95">
        <v>17</v>
      </c>
      <c r="R110" s="1"/>
      <c r="S110" s="1"/>
      <c r="T110" s="1"/>
    </row>
    <row r="111" spans="1:20" ht="15" customHeight="1">
      <c r="A111" s="108"/>
      <c r="B111" s="108"/>
      <c r="C111" s="108"/>
      <c r="D111" s="114" t="s">
        <v>35</v>
      </c>
      <c r="E111" s="110"/>
      <c r="F111" s="1">
        <v>11</v>
      </c>
      <c r="G111" s="1"/>
      <c r="H111" s="101">
        <v>11</v>
      </c>
      <c r="I111" s="127" t="s">
        <v>103</v>
      </c>
      <c r="J111" s="126">
        <f>10+7</f>
        <v>17</v>
      </c>
      <c r="R111" s="1"/>
      <c r="S111" s="1"/>
      <c r="T111" s="1"/>
    </row>
    <row r="112" spans="1:20" ht="15" customHeight="1">
      <c r="A112" s="105">
        <v>7</v>
      </c>
      <c r="B112" s="105">
        <v>5</v>
      </c>
      <c r="C112" s="105" t="s">
        <v>4</v>
      </c>
      <c r="D112" s="106" t="s">
        <v>113</v>
      </c>
      <c r="E112" s="107">
        <v>-21.3</v>
      </c>
      <c r="F112" s="1">
        <v>9</v>
      </c>
      <c r="G112" s="1"/>
      <c r="H112" s="92">
        <v>11</v>
      </c>
      <c r="I112" s="94" t="s">
        <v>104</v>
      </c>
      <c r="J112" s="95">
        <f>10+7</f>
        <v>17</v>
      </c>
      <c r="R112" s="1"/>
      <c r="S112" s="1"/>
      <c r="T112" s="1"/>
    </row>
    <row r="113" spans="1:20" ht="15" customHeight="1">
      <c r="A113" s="105"/>
      <c r="B113" s="105"/>
      <c r="C113" s="105"/>
      <c r="D113" s="106" t="s">
        <v>56</v>
      </c>
      <c r="E113" s="107"/>
      <c r="F113" s="1">
        <v>9</v>
      </c>
      <c r="G113" s="1"/>
      <c r="H113" s="101">
        <v>11</v>
      </c>
      <c r="I113" s="97" t="s">
        <v>25</v>
      </c>
      <c r="J113" s="92">
        <f>4+13</f>
        <v>17</v>
      </c>
      <c r="R113" s="1"/>
      <c r="S113" s="1"/>
      <c r="T113" s="1"/>
    </row>
    <row r="114" spans="1:20" ht="15" customHeight="1">
      <c r="A114" s="108">
        <v>8</v>
      </c>
      <c r="B114" s="108">
        <v>4</v>
      </c>
      <c r="C114" s="108" t="s">
        <v>3</v>
      </c>
      <c r="D114" s="109" t="s">
        <v>114</v>
      </c>
      <c r="E114" s="110">
        <v>-32.5</v>
      </c>
      <c r="F114" s="1">
        <v>7</v>
      </c>
      <c r="G114" s="1"/>
      <c r="H114" s="124">
        <v>15</v>
      </c>
      <c r="I114" s="102" t="s">
        <v>52</v>
      </c>
      <c r="J114" s="95">
        <f>7+9</f>
        <v>16</v>
      </c>
      <c r="R114" s="1"/>
      <c r="S114" s="1"/>
      <c r="T114" s="1"/>
    </row>
    <row r="115" spans="1:20" ht="15" customHeight="1">
      <c r="A115" s="108"/>
      <c r="B115" s="108"/>
      <c r="C115" s="108"/>
      <c r="D115" s="109" t="s">
        <v>88</v>
      </c>
      <c r="E115" s="110"/>
      <c r="F115" s="1">
        <v>7</v>
      </c>
      <c r="G115" s="1"/>
      <c r="H115" s="101">
        <v>16</v>
      </c>
      <c r="I115" s="127" t="s">
        <v>99</v>
      </c>
      <c r="J115" s="126">
        <v>12</v>
      </c>
      <c r="R115" s="1"/>
      <c r="S115" s="1"/>
      <c r="T115" s="1"/>
    </row>
    <row r="116" spans="1:20" ht="15" customHeight="1">
      <c r="A116" s="105">
        <v>9</v>
      </c>
      <c r="B116" s="105">
        <v>7</v>
      </c>
      <c r="C116" s="105" t="s">
        <v>6</v>
      </c>
      <c r="D116" s="106" t="s">
        <v>115</v>
      </c>
      <c r="E116" s="107">
        <v>-67.2</v>
      </c>
      <c r="F116" s="1">
        <v>5</v>
      </c>
      <c r="G116" s="1"/>
      <c r="H116" s="126">
        <v>16</v>
      </c>
      <c r="I116" s="94" t="s">
        <v>100</v>
      </c>
      <c r="J116" s="95">
        <v>12</v>
      </c>
      <c r="R116" s="1"/>
      <c r="S116" s="1"/>
      <c r="T116" s="1"/>
    </row>
    <row r="117" spans="1:20" ht="15" customHeight="1">
      <c r="A117" s="1"/>
      <c r="B117" s="1"/>
      <c r="C117" s="1"/>
      <c r="D117" s="117" t="s">
        <v>79</v>
      </c>
      <c r="E117" s="1"/>
      <c r="F117" s="1">
        <v>5</v>
      </c>
      <c r="G117" s="1"/>
      <c r="H117" s="101">
        <v>18</v>
      </c>
      <c r="I117" s="102" t="s">
        <v>36</v>
      </c>
      <c r="J117" s="95">
        <v>11</v>
      </c>
      <c r="R117" s="1"/>
      <c r="S117" s="1"/>
      <c r="T117" s="1"/>
    </row>
    <row r="118" spans="1:20" ht="15" customHeight="1">
      <c r="A118" s="1"/>
      <c r="B118" s="12" t="s">
        <v>127</v>
      </c>
      <c r="C118" s="115"/>
      <c r="D118" s="115"/>
      <c r="E118" s="115"/>
      <c r="F118" s="142" t="s">
        <v>73</v>
      </c>
      <c r="G118" s="116"/>
      <c r="H118" s="99">
        <v>18</v>
      </c>
      <c r="I118" s="100" t="s">
        <v>14</v>
      </c>
      <c r="J118" s="92">
        <v>11</v>
      </c>
      <c r="R118" s="1"/>
      <c r="S118" s="1"/>
      <c r="T118" s="1"/>
    </row>
    <row r="119" spans="1:20" ht="15" customHeight="1">
      <c r="A119" s="1"/>
      <c r="B119" s="1"/>
      <c r="C119" s="1"/>
      <c r="D119" s="1"/>
      <c r="E119" s="1"/>
      <c r="F119" s="1"/>
      <c r="G119" s="1"/>
      <c r="H119" s="95">
        <v>18</v>
      </c>
      <c r="I119" s="102" t="s">
        <v>118</v>
      </c>
      <c r="J119" s="95">
        <v>11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" customHeight="1">
      <c r="A120" s="129">
        <v>1</v>
      </c>
      <c r="B120" s="129">
        <v>2</v>
      </c>
      <c r="C120" s="129" t="s">
        <v>8</v>
      </c>
      <c r="D120" s="130" t="s">
        <v>9</v>
      </c>
      <c r="E120" s="131">
        <v>71.5</v>
      </c>
      <c r="F120" s="119"/>
      <c r="G120" s="1"/>
      <c r="H120" s="92">
        <v>18</v>
      </c>
      <c r="I120" s="100" t="s">
        <v>35</v>
      </c>
      <c r="J120" s="92">
        <v>11</v>
      </c>
      <c r="K120" s="1"/>
      <c r="L120" s="1"/>
      <c r="Q120" s="1"/>
      <c r="R120" s="1"/>
      <c r="S120" s="1"/>
      <c r="T120" s="1"/>
    </row>
    <row r="121" spans="1:20" ht="15" customHeight="1">
      <c r="A121" s="129"/>
      <c r="B121" s="129"/>
      <c r="C121" s="129"/>
      <c r="D121" s="130" t="s">
        <v>10</v>
      </c>
      <c r="E121" s="131"/>
      <c r="F121" s="119"/>
      <c r="G121" s="1"/>
      <c r="H121" s="101">
        <v>22</v>
      </c>
      <c r="I121" s="102" t="s">
        <v>119</v>
      </c>
      <c r="J121" s="95">
        <f>5+5</f>
        <v>10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" customHeight="1">
      <c r="A122" s="132">
        <v>2</v>
      </c>
      <c r="B122" s="132">
        <v>1</v>
      </c>
      <c r="C122" s="132" t="s">
        <v>1</v>
      </c>
      <c r="D122" s="133" t="s">
        <v>123</v>
      </c>
      <c r="E122" s="134">
        <v>39.5</v>
      </c>
      <c r="F122" s="119"/>
      <c r="G122" s="1"/>
      <c r="H122" s="99">
        <v>22</v>
      </c>
      <c r="I122" s="125" t="s">
        <v>120</v>
      </c>
      <c r="J122" s="126">
        <f>5+5</f>
        <v>10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" customHeight="1">
      <c r="A123" s="132"/>
      <c r="B123" s="132"/>
      <c r="C123" s="132"/>
      <c r="D123" s="133" t="s">
        <v>19</v>
      </c>
      <c r="E123" s="134"/>
      <c r="F123" s="119"/>
      <c r="G123" s="1"/>
      <c r="H123" s="101">
        <v>24</v>
      </c>
      <c r="I123" s="102" t="s">
        <v>37</v>
      </c>
      <c r="J123" s="95">
        <v>9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" customHeight="1">
      <c r="A124" s="135">
        <v>3</v>
      </c>
      <c r="B124" s="135">
        <v>5</v>
      </c>
      <c r="C124" s="135" t="s">
        <v>0</v>
      </c>
      <c r="D124" s="136" t="s">
        <v>124</v>
      </c>
      <c r="E124" s="137">
        <v>-6.5</v>
      </c>
      <c r="F124" s="1">
        <v>7</v>
      </c>
      <c r="G124" s="1"/>
      <c r="H124" s="99">
        <v>24</v>
      </c>
      <c r="I124" s="100" t="s">
        <v>15</v>
      </c>
      <c r="J124" s="92">
        <v>9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" customHeight="1">
      <c r="A125" s="135"/>
      <c r="B125" s="135"/>
      <c r="C125" s="135"/>
      <c r="D125" s="136" t="s">
        <v>38</v>
      </c>
      <c r="E125" s="137"/>
      <c r="F125" s="1">
        <v>7</v>
      </c>
      <c r="G125" s="1"/>
      <c r="H125" s="101">
        <v>24</v>
      </c>
      <c r="I125" s="102" t="s">
        <v>54</v>
      </c>
      <c r="J125" s="95">
        <v>9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" customHeight="1">
      <c r="A126" s="132">
        <v>4</v>
      </c>
      <c r="B126" s="132">
        <v>6</v>
      </c>
      <c r="C126" s="132" t="s">
        <v>4</v>
      </c>
      <c r="D126" s="133" t="s">
        <v>125</v>
      </c>
      <c r="E126" s="134">
        <v>-21.5</v>
      </c>
      <c r="F126" s="1">
        <v>5</v>
      </c>
      <c r="G126" s="1"/>
      <c r="H126" s="126">
        <v>24</v>
      </c>
      <c r="I126" s="100" t="s">
        <v>46</v>
      </c>
      <c r="J126" s="92">
        <v>9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" customHeight="1">
      <c r="A127" s="132"/>
      <c r="B127" s="132"/>
      <c r="C127" s="132"/>
      <c r="D127" s="133" t="s">
        <v>80</v>
      </c>
      <c r="E127" s="134"/>
      <c r="F127" s="1">
        <v>5</v>
      </c>
      <c r="G127" s="1"/>
      <c r="H127" s="95">
        <v>24</v>
      </c>
      <c r="I127" s="102" t="s">
        <v>39</v>
      </c>
      <c r="J127" s="95">
        <f>1+8</f>
        <v>9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" customHeight="1">
      <c r="A128" s="129">
        <v>5</v>
      </c>
      <c r="B128" s="129">
        <v>3</v>
      </c>
      <c r="C128" s="129" t="s">
        <v>6</v>
      </c>
      <c r="D128" s="130" t="s">
        <v>105</v>
      </c>
      <c r="E128" s="131">
        <v>-29.5</v>
      </c>
      <c r="F128" s="1">
        <v>3</v>
      </c>
      <c r="G128" s="1"/>
      <c r="H128" s="126">
        <v>24</v>
      </c>
      <c r="I128" s="128" t="s">
        <v>23</v>
      </c>
      <c r="J128" s="126">
        <f>1+8</f>
        <v>9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" customHeight="1">
      <c r="A129" s="129"/>
      <c r="B129" s="129"/>
      <c r="C129" s="129"/>
      <c r="D129" s="130" t="s">
        <v>106</v>
      </c>
      <c r="E129" s="131"/>
      <c r="F129" s="1">
        <v>3</v>
      </c>
      <c r="G129" s="1"/>
      <c r="H129" s="95">
        <v>30</v>
      </c>
      <c r="I129" s="94" t="s">
        <v>101</v>
      </c>
      <c r="J129" s="95">
        <v>6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" customHeight="1">
      <c r="A130" s="138">
        <v>6</v>
      </c>
      <c r="B130" s="138">
        <v>3</v>
      </c>
      <c r="C130" s="138" t="s">
        <v>7</v>
      </c>
      <c r="D130" s="139" t="s">
        <v>126</v>
      </c>
      <c r="E130" s="140">
        <v>-53.5</v>
      </c>
      <c r="F130" s="1">
        <v>1</v>
      </c>
      <c r="G130" s="1"/>
      <c r="H130" s="126">
        <v>31</v>
      </c>
      <c r="I130" s="125" t="s">
        <v>18</v>
      </c>
      <c r="J130" s="126">
        <f>5</f>
        <v>5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40"/>
      <c r="B131" s="40"/>
      <c r="C131" s="40"/>
      <c r="D131" s="141" t="s">
        <v>45</v>
      </c>
      <c r="E131" s="40"/>
      <c r="F131" s="1">
        <v>1</v>
      </c>
      <c r="G131" s="1"/>
      <c r="H131" s="121">
        <v>32</v>
      </c>
      <c r="I131" s="122" t="s">
        <v>59</v>
      </c>
      <c r="J131" s="121">
        <v>3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>
      <c r="A132" s="1"/>
      <c r="B132" s="163" t="s">
        <v>143</v>
      </c>
      <c r="C132" s="1"/>
      <c r="D132" s="1"/>
      <c r="E132" s="1"/>
      <c r="F132" s="164" t="s">
        <v>73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43">
        <v>1</v>
      </c>
      <c r="B133" s="143">
        <v>3</v>
      </c>
      <c r="C133" s="143" t="s">
        <v>89</v>
      </c>
      <c r="D133" s="144" t="s">
        <v>132</v>
      </c>
      <c r="E133" s="145">
        <v>43.9</v>
      </c>
      <c r="F133" s="1">
        <v>15</v>
      </c>
      <c r="G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43"/>
      <c r="B134" s="143"/>
      <c r="C134" s="143"/>
      <c r="D134" s="144" t="s">
        <v>133</v>
      </c>
      <c r="E134" s="145"/>
      <c r="F134" s="1">
        <v>15</v>
      </c>
      <c r="G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43">
        <v>1</v>
      </c>
      <c r="B135" s="143">
        <v>4</v>
      </c>
      <c r="C135" s="143" t="s">
        <v>8</v>
      </c>
      <c r="D135" s="144" t="s">
        <v>128</v>
      </c>
      <c r="E135" s="145">
        <v>25.9</v>
      </c>
      <c r="F135" s="1">
        <v>13</v>
      </c>
      <c r="G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43"/>
      <c r="B136" s="143"/>
      <c r="C136" s="143"/>
      <c r="D136" s="144" t="s">
        <v>96</v>
      </c>
      <c r="E136" s="145"/>
      <c r="F136" s="1">
        <v>13</v>
      </c>
      <c r="G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49">
        <v>2</v>
      </c>
      <c r="B137" s="149">
        <v>5</v>
      </c>
      <c r="C137" s="149" t="s">
        <v>91</v>
      </c>
      <c r="D137" s="150" t="s">
        <v>134</v>
      </c>
      <c r="E137" s="151">
        <v>24.8</v>
      </c>
      <c r="F137" s="1">
        <v>11</v>
      </c>
      <c r="G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49"/>
      <c r="B138" s="149"/>
      <c r="C138" s="149"/>
      <c r="D138" s="150" t="s">
        <v>135</v>
      </c>
      <c r="E138" s="151"/>
      <c r="F138" s="1">
        <v>11</v>
      </c>
      <c r="G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46">
        <v>2</v>
      </c>
      <c r="B139" s="146">
        <v>1</v>
      </c>
      <c r="C139" s="146" t="s">
        <v>7</v>
      </c>
      <c r="D139" s="147" t="s">
        <v>129</v>
      </c>
      <c r="E139" s="148">
        <v>17.3</v>
      </c>
      <c r="F139" s="119"/>
      <c r="G139" s="1"/>
      <c r="K139" s="1"/>
      <c r="L139" s="1"/>
      <c r="Q139" s="1"/>
      <c r="R139" s="1"/>
      <c r="S139" s="1"/>
      <c r="T139" s="1"/>
    </row>
    <row r="140" spans="1:20">
      <c r="A140" s="146"/>
      <c r="B140" s="146"/>
      <c r="C140" s="146"/>
      <c r="D140" s="147" t="s">
        <v>130</v>
      </c>
      <c r="E140" s="148"/>
      <c r="F140" s="1">
        <v>9</v>
      </c>
      <c r="G140" s="1"/>
      <c r="K140" s="1"/>
      <c r="L140" s="1"/>
      <c r="Q140" s="1"/>
      <c r="R140" s="1"/>
      <c r="S140" s="1"/>
      <c r="T140" s="1"/>
    </row>
    <row r="141" spans="1:20">
      <c r="A141" s="143">
        <v>3</v>
      </c>
      <c r="B141" s="143">
        <v>2</v>
      </c>
      <c r="C141" s="143" t="s">
        <v>94</v>
      </c>
      <c r="D141" s="155" t="s">
        <v>136</v>
      </c>
      <c r="E141" s="145">
        <v>15.1</v>
      </c>
      <c r="F141" s="1">
        <v>8</v>
      </c>
      <c r="G141" s="1"/>
      <c r="K141" s="1"/>
      <c r="L141" s="1"/>
      <c r="Q141" s="1"/>
      <c r="R141" s="1"/>
      <c r="S141" s="1"/>
      <c r="T141" s="1"/>
    </row>
    <row r="142" spans="1:20">
      <c r="A142" s="143"/>
      <c r="B142" s="143"/>
      <c r="C142" s="143"/>
      <c r="D142" s="155" t="s">
        <v>142</v>
      </c>
      <c r="E142" s="145"/>
      <c r="F142" s="1">
        <v>8</v>
      </c>
      <c r="G142" s="1"/>
      <c r="K142" s="1"/>
      <c r="L142" s="1"/>
      <c r="Q142" s="1"/>
      <c r="R142" s="1"/>
      <c r="S142" s="1"/>
      <c r="T142" s="1"/>
    </row>
    <row r="143" spans="1:20">
      <c r="A143" s="143">
        <v>3</v>
      </c>
      <c r="B143" s="143">
        <v>4</v>
      </c>
      <c r="C143" s="143" t="s">
        <v>4</v>
      </c>
      <c r="D143" s="144" t="s">
        <v>108</v>
      </c>
      <c r="E143" s="145">
        <v>12.2</v>
      </c>
      <c r="F143" s="1">
        <v>6</v>
      </c>
      <c r="G143" s="1"/>
      <c r="K143" s="1"/>
      <c r="L143" s="1"/>
      <c r="Q143" s="1"/>
      <c r="R143" s="1"/>
      <c r="S143" s="1"/>
      <c r="T143" s="1"/>
    </row>
    <row r="144" spans="1:20">
      <c r="A144" s="143"/>
      <c r="B144" s="143"/>
      <c r="C144" s="143"/>
      <c r="D144" s="144" t="s">
        <v>38</v>
      </c>
      <c r="E144" s="145"/>
      <c r="F144" s="1">
        <v>6</v>
      </c>
      <c r="G144" s="1"/>
      <c r="K144" s="1"/>
      <c r="L144" s="1"/>
      <c r="Q144" s="1"/>
      <c r="R144" s="1"/>
      <c r="S144" s="1"/>
      <c r="T144" s="1"/>
    </row>
    <row r="145" spans="1:20">
      <c r="A145" s="143"/>
      <c r="B145" s="143"/>
      <c r="C145" s="143"/>
      <c r="D145" s="155"/>
      <c r="E145" s="145"/>
      <c r="F145" s="1"/>
      <c r="G145" s="1"/>
      <c r="K145" s="1"/>
      <c r="L145" s="1"/>
      <c r="Q145" s="1"/>
      <c r="R145" s="1"/>
      <c r="S145" s="1"/>
      <c r="T145" s="1"/>
    </row>
    <row r="146" spans="1:20">
      <c r="A146" s="149">
        <v>4</v>
      </c>
      <c r="B146" s="149">
        <v>3</v>
      </c>
      <c r="C146" s="149" t="s">
        <v>85</v>
      </c>
      <c r="D146" s="150" t="s">
        <v>113</v>
      </c>
      <c r="E146" s="151">
        <v>-5</v>
      </c>
      <c r="F146" s="1">
        <v>4</v>
      </c>
      <c r="G146" s="1"/>
      <c r="K146" s="1"/>
      <c r="L146" s="1"/>
      <c r="Q146" s="1"/>
      <c r="R146" s="1"/>
      <c r="S146" s="1"/>
      <c r="T146" s="1"/>
    </row>
    <row r="147" spans="1:20">
      <c r="A147" s="149"/>
      <c r="B147" s="149"/>
      <c r="C147" s="149"/>
      <c r="D147" s="150" t="s">
        <v>137</v>
      </c>
      <c r="E147" s="151"/>
      <c r="F147" s="1">
        <v>4</v>
      </c>
      <c r="G147" s="1"/>
      <c r="K147" s="1"/>
      <c r="L147" s="1"/>
      <c r="Q147" s="1"/>
      <c r="R147" s="1"/>
      <c r="S147" s="1"/>
      <c r="T147" s="1"/>
    </row>
    <row r="148" spans="1:20">
      <c r="A148" s="149">
        <v>4</v>
      </c>
      <c r="B148" s="149">
        <v>3</v>
      </c>
      <c r="C148" s="149" t="s">
        <v>0</v>
      </c>
      <c r="D148" s="150" t="s">
        <v>105</v>
      </c>
      <c r="E148" s="151">
        <v>-5.5</v>
      </c>
      <c r="F148" s="1">
        <v>2</v>
      </c>
      <c r="G148" s="1"/>
      <c r="H148" s="96"/>
      <c r="I148" s="72"/>
      <c r="J148" s="123" t="s">
        <v>122</v>
      </c>
      <c r="K148" s="1"/>
      <c r="L148" s="1"/>
      <c r="Q148" s="1"/>
      <c r="R148" s="1"/>
      <c r="S148" s="1"/>
      <c r="T148" s="1"/>
    </row>
    <row r="149" spans="1:20">
      <c r="A149" s="149"/>
      <c r="B149" s="149"/>
      <c r="C149" s="149"/>
      <c r="D149" s="150" t="s">
        <v>106</v>
      </c>
      <c r="E149" s="151"/>
      <c r="F149" s="1">
        <v>2</v>
      </c>
      <c r="G149" s="1"/>
      <c r="H149" s="25" t="s">
        <v>30</v>
      </c>
      <c r="I149" s="26" t="s">
        <v>29</v>
      </c>
      <c r="J149" s="26" t="s">
        <v>33</v>
      </c>
      <c r="K149" s="1"/>
      <c r="L149" s="1"/>
      <c r="Q149" s="1"/>
      <c r="R149" s="1"/>
      <c r="S149" s="1"/>
      <c r="T149" s="1"/>
    </row>
    <row r="150" spans="1:20">
      <c r="A150" s="146">
        <v>5</v>
      </c>
      <c r="B150" s="146">
        <v>1</v>
      </c>
      <c r="C150" s="146" t="s">
        <v>90</v>
      </c>
      <c r="D150" s="147" t="s">
        <v>138</v>
      </c>
      <c r="E150" s="148">
        <v>-12.5</v>
      </c>
      <c r="F150" s="119"/>
      <c r="G150" s="1"/>
      <c r="H150" s="27"/>
      <c r="I150" s="28"/>
      <c r="J150" s="28" t="s">
        <v>31</v>
      </c>
      <c r="K150" s="1"/>
      <c r="L150" s="1"/>
      <c r="Q150" s="1"/>
      <c r="R150" s="1"/>
      <c r="S150" s="1"/>
      <c r="T150" s="1"/>
    </row>
    <row r="151" spans="1:20">
      <c r="A151" s="146"/>
      <c r="B151" s="146"/>
      <c r="C151" s="146"/>
      <c r="D151" s="147" t="s">
        <v>55</v>
      </c>
      <c r="E151" s="148"/>
      <c r="F151" s="119"/>
      <c r="G151" s="1"/>
      <c r="H151" s="173"/>
      <c r="I151" s="174"/>
      <c r="J151" s="175"/>
      <c r="K151" s="1"/>
      <c r="L151" s="1"/>
      <c r="Q151" s="1"/>
      <c r="R151" s="1"/>
      <c r="S151" s="1"/>
      <c r="T151" s="1"/>
    </row>
    <row r="152" spans="1:20">
      <c r="A152" s="149">
        <v>6</v>
      </c>
      <c r="B152" s="149">
        <v>7</v>
      </c>
      <c r="C152" s="149" t="s">
        <v>81</v>
      </c>
      <c r="D152" s="150" t="s">
        <v>115</v>
      </c>
      <c r="E152" s="151">
        <v>-17</v>
      </c>
      <c r="F152" s="1">
        <v>0</v>
      </c>
      <c r="G152" s="1"/>
      <c r="H152" s="99">
        <v>1</v>
      </c>
      <c r="I152" s="100" t="s">
        <v>34</v>
      </c>
      <c r="J152" s="92">
        <f>13+5+14+17+4+22+4</f>
        <v>79</v>
      </c>
      <c r="K152" s="1"/>
      <c r="L152" s="1"/>
      <c r="Q152" s="1"/>
      <c r="R152" s="1"/>
      <c r="S152" s="1"/>
      <c r="T152" s="1"/>
    </row>
    <row r="153" spans="1:20">
      <c r="A153" s="149"/>
      <c r="B153" s="149"/>
      <c r="C153" s="149"/>
      <c r="D153" s="150" t="s">
        <v>139</v>
      </c>
      <c r="E153" s="151"/>
      <c r="F153" s="1">
        <v>0</v>
      </c>
      <c r="G153" s="1"/>
      <c r="H153" s="99">
        <v>2</v>
      </c>
      <c r="I153" s="100" t="s">
        <v>48</v>
      </c>
      <c r="J153" s="92">
        <f>5+14+19+8+22</f>
        <v>68</v>
      </c>
      <c r="K153" s="1"/>
      <c r="L153" s="1"/>
      <c r="Q153" s="1"/>
      <c r="R153" s="1"/>
      <c r="S153" s="1"/>
      <c r="T153" s="1"/>
    </row>
    <row r="154" spans="1:20">
      <c r="A154" s="143">
        <v>5</v>
      </c>
      <c r="B154" s="143">
        <v>2</v>
      </c>
      <c r="C154" s="143" t="s">
        <v>6</v>
      </c>
      <c r="D154" s="144" t="s">
        <v>131</v>
      </c>
      <c r="E154" s="145">
        <v>-21.5</v>
      </c>
      <c r="F154" s="1">
        <v>0</v>
      </c>
      <c r="G154" s="1"/>
      <c r="H154" s="99">
        <v>3</v>
      </c>
      <c r="I154" s="100" t="s">
        <v>45</v>
      </c>
      <c r="J154" s="92">
        <f>11+16+9+1+4+8</f>
        <v>49</v>
      </c>
      <c r="K154" s="1"/>
      <c r="L154" s="1"/>
      <c r="Q154" s="1"/>
      <c r="R154" s="1"/>
      <c r="S154" s="1"/>
      <c r="T154" s="1"/>
    </row>
    <row r="155" spans="1:20">
      <c r="A155" s="143"/>
      <c r="B155" s="143"/>
      <c r="C155" s="143"/>
      <c r="D155" s="144" t="s">
        <v>87</v>
      </c>
      <c r="E155" s="145"/>
      <c r="F155" s="1">
        <v>0</v>
      </c>
      <c r="G155" s="1"/>
      <c r="H155" s="99">
        <v>4</v>
      </c>
      <c r="I155" s="100" t="s">
        <v>56</v>
      </c>
      <c r="J155" s="92">
        <f>11+16+9+1+8</f>
        <v>45</v>
      </c>
      <c r="K155" s="1"/>
      <c r="L155" s="1"/>
      <c r="Q155" s="1"/>
      <c r="R155" s="1"/>
      <c r="S155" s="1"/>
      <c r="T155" s="1"/>
    </row>
    <row r="156" spans="1:20" ht="15.75" thickBot="1">
      <c r="A156" s="152">
        <v>6</v>
      </c>
      <c r="B156" s="152">
        <v>6</v>
      </c>
      <c r="C156" s="152" t="s">
        <v>1</v>
      </c>
      <c r="D156" s="153" t="s">
        <v>22</v>
      </c>
      <c r="E156" s="154">
        <v>-28.4</v>
      </c>
      <c r="F156" s="1">
        <v>0</v>
      </c>
      <c r="G156" s="1"/>
      <c r="H156" s="99">
        <v>5</v>
      </c>
      <c r="I156" s="100" t="s">
        <v>37</v>
      </c>
      <c r="J156" s="92">
        <f>9+15+17+2</f>
        <v>43</v>
      </c>
      <c r="K156" s="1"/>
      <c r="L156" s="1"/>
      <c r="Q156" s="1"/>
      <c r="R156" s="1"/>
      <c r="S156" s="1"/>
      <c r="T156" s="1"/>
    </row>
    <row r="157" spans="1:20">
      <c r="A157" s="159"/>
      <c r="B157" s="159"/>
      <c r="C157" s="159"/>
      <c r="D157" s="160" t="s">
        <v>23</v>
      </c>
      <c r="E157" s="161"/>
      <c r="F157" s="1">
        <v>0</v>
      </c>
      <c r="G157" s="1"/>
      <c r="H157" s="99">
        <v>6</v>
      </c>
      <c r="I157" s="100" t="s">
        <v>144</v>
      </c>
      <c r="J157" s="92">
        <f>13+15+12</f>
        <v>40</v>
      </c>
      <c r="K157" s="1"/>
      <c r="L157" s="1"/>
      <c r="Q157" s="1"/>
      <c r="R157" s="1"/>
      <c r="S157" s="1"/>
      <c r="T157" s="1"/>
    </row>
    <row r="158" spans="1:20" ht="15.75" thickBot="1">
      <c r="A158" s="156">
        <v>7</v>
      </c>
      <c r="B158" s="156">
        <v>6</v>
      </c>
      <c r="C158" s="156" t="s">
        <v>86</v>
      </c>
      <c r="D158" s="157" t="s">
        <v>140</v>
      </c>
      <c r="E158" s="158">
        <v>-49.1</v>
      </c>
      <c r="F158" s="1">
        <v>0</v>
      </c>
      <c r="G158" s="1"/>
      <c r="H158" s="99">
        <v>7</v>
      </c>
      <c r="I158" s="100" t="s">
        <v>21</v>
      </c>
      <c r="J158" s="92">
        <f>3+6+19+3+2+6</f>
        <v>39</v>
      </c>
      <c r="K158" s="1"/>
      <c r="L158" s="1"/>
      <c r="Q158" s="1"/>
      <c r="R158" s="1"/>
      <c r="S158" s="1"/>
      <c r="T158" s="1"/>
    </row>
    <row r="159" spans="1:20">
      <c r="A159" s="1"/>
      <c r="B159" s="1"/>
      <c r="C159" s="1"/>
      <c r="D159" s="162" t="s">
        <v>141</v>
      </c>
      <c r="E159" s="1"/>
      <c r="F159" s="1">
        <v>0</v>
      </c>
      <c r="G159" s="1"/>
      <c r="H159" s="92">
        <v>8</v>
      </c>
      <c r="I159" s="100" t="s">
        <v>38</v>
      </c>
      <c r="J159" s="92">
        <f>7+1+2+15+7+6</f>
        <v>38</v>
      </c>
      <c r="K159" s="1"/>
      <c r="L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92">
        <v>9</v>
      </c>
      <c r="I160" s="97" t="s">
        <v>25</v>
      </c>
      <c r="J160" s="92">
        <f>4+13+17</f>
        <v>34</v>
      </c>
      <c r="K160" s="1"/>
      <c r="L160" s="1"/>
      <c r="Q160" s="1"/>
      <c r="R160" s="1"/>
      <c r="S160" s="1"/>
      <c r="T160" s="1"/>
    </row>
    <row r="161" spans="1:20" ht="15.75">
      <c r="A161" s="1"/>
      <c r="B161" s="171" t="s">
        <v>180</v>
      </c>
      <c r="C161" s="1"/>
      <c r="D161" s="1"/>
      <c r="E161" s="1"/>
      <c r="F161" s="164" t="s">
        <v>73</v>
      </c>
      <c r="G161" s="1"/>
      <c r="H161" s="99">
        <v>10</v>
      </c>
      <c r="I161" s="100" t="s">
        <v>116</v>
      </c>
      <c r="J161" s="92">
        <f>19+3+11</f>
        <v>33</v>
      </c>
      <c r="K161" s="1"/>
      <c r="L161" s="1"/>
      <c r="Q161" s="1"/>
      <c r="R161" s="1"/>
      <c r="S161" s="1"/>
      <c r="T161" s="1"/>
    </row>
    <row r="162" spans="1:20">
      <c r="A162" s="166">
        <v>1</v>
      </c>
      <c r="B162" s="166">
        <v>1</v>
      </c>
      <c r="C162" s="166" t="s">
        <v>6</v>
      </c>
      <c r="D162" s="167" t="s">
        <v>149</v>
      </c>
      <c r="E162" s="168">
        <v>81.3</v>
      </c>
      <c r="F162" s="172"/>
      <c r="G162" s="165"/>
      <c r="H162" s="99">
        <v>10</v>
      </c>
      <c r="I162" s="100" t="s">
        <v>54</v>
      </c>
      <c r="J162" s="92">
        <f>9+13+11</f>
        <v>33</v>
      </c>
      <c r="K162" s="1"/>
      <c r="L162" s="1"/>
      <c r="Q162" s="1"/>
    </row>
    <row r="163" spans="1:20">
      <c r="A163" s="166"/>
      <c r="B163" s="166"/>
      <c r="C163" s="166"/>
      <c r="D163" s="167" t="s">
        <v>150</v>
      </c>
      <c r="E163" s="168"/>
      <c r="F163" s="172"/>
      <c r="G163" s="1"/>
      <c r="H163" s="99">
        <v>12</v>
      </c>
      <c r="I163" s="100" t="s">
        <v>46</v>
      </c>
      <c r="J163" s="92">
        <f>9+13+11</f>
        <v>33</v>
      </c>
      <c r="K163" s="1"/>
      <c r="L163" s="1"/>
      <c r="Q163" s="1"/>
    </row>
    <row r="164" spans="1:20">
      <c r="A164" s="166">
        <v>1</v>
      </c>
      <c r="B164" s="166">
        <v>4</v>
      </c>
      <c r="C164" s="166" t="s">
        <v>85</v>
      </c>
      <c r="D164" s="167" t="s">
        <v>26</v>
      </c>
      <c r="E164" s="168">
        <v>27</v>
      </c>
      <c r="F164" s="1">
        <v>17</v>
      </c>
      <c r="G164" s="1"/>
      <c r="H164" s="92">
        <v>13</v>
      </c>
      <c r="I164" s="100" t="s">
        <v>17</v>
      </c>
      <c r="J164" s="92">
        <f>7+1+2+15+6</f>
        <v>31</v>
      </c>
      <c r="K164" s="1"/>
      <c r="L164" s="1"/>
      <c r="Q164" s="1"/>
    </row>
    <row r="165" spans="1:20">
      <c r="A165" s="166"/>
      <c r="B165" s="166"/>
      <c r="C165" s="166"/>
      <c r="D165" s="167" t="s">
        <v>25</v>
      </c>
      <c r="E165" s="168"/>
      <c r="F165" s="1">
        <v>17</v>
      </c>
      <c r="G165" s="1"/>
      <c r="H165" s="99">
        <v>14</v>
      </c>
      <c r="I165" s="100" t="s">
        <v>148</v>
      </c>
      <c r="J165" s="92">
        <f>4+9+15+2</f>
        <v>30</v>
      </c>
      <c r="K165" s="1"/>
      <c r="L165" s="1"/>
      <c r="Q165" s="1"/>
    </row>
    <row r="166" spans="1:20">
      <c r="A166" s="166">
        <v>2</v>
      </c>
      <c r="B166" s="166">
        <v>5</v>
      </c>
      <c r="C166" s="166" t="s">
        <v>8</v>
      </c>
      <c r="D166" s="167" t="s">
        <v>151</v>
      </c>
      <c r="E166" s="168">
        <v>16.5</v>
      </c>
      <c r="F166" s="1">
        <v>15</v>
      </c>
      <c r="G166" s="1"/>
      <c r="H166" s="99">
        <v>14</v>
      </c>
      <c r="I166" s="100" t="s">
        <v>118</v>
      </c>
      <c r="J166" s="92">
        <f>11+13+6</f>
        <v>30</v>
      </c>
      <c r="K166" s="1"/>
      <c r="L166" s="1"/>
      <c r="Q166" s="1"/>
    </row>
    <row r="167" spans="1:20">
      <c r="A167" s="166"/>
      <c r="B167" s="166"/>
      <c r="C167" s="166"/>
      <c r="D167" s="167" t="s">
        <v>152</v>
      </c>
      <c r="E167" s="168"/>
      <c r="F167" s="1">
        <v>15</v>
      </c>
      <c r="G167" s="1"/>
      <c r="H167" s="99">
        <v>16</v>
      </c>
      <c r="I167" s="91" t="s">
        <v>100</v>
      </c>
      <c r="J167" s="92">
        <f>12+1+4+12</f>
        <v>29</v>
      </c>
      <c r="K167" s="1"/>
      <c r="L167" s="1"/>
      <c r="Q167" s="1"/>
      <c r="R167" s="1"/>
    </row>
    <row r="168" spans="1:20">
      <c r="A168" s="166">
        <v>2</v>
      </c>
      <c r="B168" s="166">
        <v>1</v>
      </c>
      <c r="C168" s="166" t="s">
        <v>90</v>
      </c>
      <c r="D168" s="167" t="s">
        <v>9</v>
      </c>
      <c r="E168" s="168">
        <v>4.5</v>
      </c>
      <c r="F168" s="172"/>
      <c r="G168" s="1"/>
      <c r="H168" s="92">
        <v>17</v>
      </c>
      <c r="I168" s="100" t="s">
        <v>145</v>
      </c>
      <c r="J168" s="92">
        <f>13+15</f>
        <v>28</v>
      </c>
      <c r="K168" s="1"/>
      <c r="L168" s="1"/>
      <c r="Q168" s="1"/>
      <c r="R168" s="1"/>
    </row>
    <row r="169" spans="1:20">
      <c r="A169" s="166"/>
      <c r="B169" s="166"/>
      <c r="C169" s="166"/>
      <c r="D169" s="167" t="s">
        <v>10</v>
      </c>
      <c r="E169" s="168"/>
      <c r="F169" s="172"/>
      <c r="G169" s="1"/>
      <c r="H169" s="99">
        <v>18</v>
      </c>
      <c r="I169" s="100" t="s">
        <v>15</v>
      </c>
      <c r="J169" s="92">
        <f>9+15+2</f>
        <v>26</v>
      </c>
      <c r="K169" s="1"/>
      <c r="L169" s="1"/>
      <c r="M169" s="1"/>
      <c r="N169" s="1"/>
      <c r="O169" s="1"/>
      <c r="P169" s="1"/>
      <c r="Q169" s="1"/>
      <c r="R169" s="1"/>
    </row>
    <row r="170" spans="1:20">
      <c r="A170" s="166">
        <v>3</v>
      </c>
      <c r="B170" s="166">
        <v>6</v>
      </c>
      <c r="C170" s="166" t="s">
        <v>91</v>
      </c>
      <c r="D170" s="167" t="s">
        <v>156</v>
      </c>
      <c r="E170" s="168">
        <v>0.7</v>
      </c>
      <c r="F170" s="1">
        <v>13</v>
      </c>
      <c r="G170" s="1"/>
      <c r="H170" s="99">
        <v>18</v>
      </c>
      <c r="I170" s="91" t="s">
        <v>163</v>
      </c>
      <c r="J170" s="92">
        <f>9+15+2</f>
        <v>26</v>
      </c>
      <c r="K170" s="1"/>
      <c r="L170" s="1"/>
      <c r="M170" s="1"/>
      <c r="N170" s="1"/>
      <c r="O170" s="1"/>
      <c r="P170" s="1"/>
      <c r="Q170" s="1"/>
      <c r="R170" s="1"/>
    </row>
    <row r="171" spans="1:20">
      <c r="A171" s="166"/>
      <c r="B171" s="166"/>
      <c r="C171" s="166"/>
      <c r="D171" s="167" t="s">
        <v>46</v>
      </c>
      <c r="E171" s="168"/>
      <c r="F171" s="1">
        <v>13</v>
      </c>
      <c r="G171" s="1"/>
      <c r="H171" s="92">
        <v>20</v>
      </c>
      <c r="I171" s="100" t="s">
        <v>52</v>
      </c>
      <c r="J171" s="92">
        <f>7+9+9</f>
        <v>25</v>
      </c>
      <c r="K171" s="1"/>
      <c r="L171" s="1"/>
      <c r="M171" s="1"/>
      <c r="N171" s="1"/>
      <c r="O171" s="1"/>
      <c r="P171" s="1"/>
      <c r="Q171" s="1"/>
      <c r="R171" s="1"/>
    </row>
    <row r="172" spans="1:20">
      <c r="A172" s="166">
        <v>4</v>
      </c>
      <c r="B172" s="166">
        <v>4</v>
      </c>
      <c r="C172" s="166" t="s">
        <v>94</v>
      </c>
      <c r="D172" s="167" t="s">
        <v>157</v>
      </c>
      <c r="E172" s="168">
        <v>-4.9000000000000004</v>
      </c>
      <c r="F172" s="1">
        <v>11</v>
      </c>
      <c r="G172" s="1"/>
      <c r="H172" s="92">
        <v>21</v>
      </c>
      <c r="I172" s="100" t="s">
        <v>35</v>
      </c>
      <c r="J172" s="92">
        <f>11+13</f>
        <v>24</v>
      </c>
      <c r="K172" s="1"/>
      <c r="L172" s="1"/>
      <c r="M172" s="1"/>
      <c r="N172" s="1"/>
      <c r="O172" s="1"/>
      <c r="P172" s="1"/>
      <c r="Q172" s="1"/>
      <c r="R172" s="1"/>
    </row>
    <row r="173" spans="1:20">
      <c r="A173" s="166"/>
      <c r="B173" s="166"/>
      <c r="C173" s="166"/>
      <c r="D173" s="167" t="s">
        <v>158</v>
      </c>
      <c r="E173" s="168"/>
      <c r="F173" s="1">
        <v>11</v>
      </c>
      <c r="G173" s="1"/>
      <c r="H173" s="99">
        <v>22</v>
      </c>
      <c r="I173" s="91" t="s">
        <v>103</v>
      </c>
      <c r="J173" s="92">
        <f>10+7+6</f>
        <v>23</v>
      </c>
      <c r="K173" s="1"/>
      <c r="L173" s="1"/>
      <c r="M173" s="1"/>
      <c r="N173" s="1"/>
      <c r="O173" s="1"/>
      <c r="P173" s="1"/>
      <c r="Q173" s="1"/>
      <c r="R173" s="1"/>
    </row>
    <row r="174" spans="1:20">
      <c r="A174" s="166">
        <v>5</v>
      </c>
      <c r="B174" s="166">
        <v>4</v>
      </c>
      <c r="C174" s="166" t="s">
        <v>81</v>
      </c>
      <c r="D174" s="170" t="s">
        <v>161</v>
      </c>
      <c r="E174" s="168">
        <v>-5.6</v>
      </c>
      <c r="F174" s="1">
        <v>9</v>
      </c>
      <c r="G174" s="1"/>
      <c r="H174" s="99">
        <v>22</v>
      </c>
      <c r="I174" s="91" t="s">
        <v>104</v>
      </c>
      <c r="J174" s="92">
        <f>10+7+6</f>
        <v>23</v>
      </c>
      <c r="L174" s="1"/>
      <c r="Q174" s="1"/>
      <c r="R174" s="1"/>
    </row>
    <row r="175" spans="1:20">
      <c r="A175" s="166"/>
      <c r="B175" s="166"/>
      <c r="C175" s="166"/>
      <c r="D175" s="170" t="s">
        <v>137</v>
      </c>
      <c r="E175" s="168"/>
      <c r="F175" s="1">
        <v>9</v>
      </c>
      <c r="G175" s="1"/>
      <c r="H175" s="99">
        <v>24</v>
      </c>
      <c r="I175" s="100" t="s">
        <v>12</v>
      </c>
      <c r="J175" s="92">
        <f>13+7</f>
        <v>20</v>
      </c>
      <c r="L175" s="178"/>
      <c r="Q175" s="1"/>
      <c r="R175" s="1"/>
    </row>
    <row r="176" spans="1:20">
      <c r="A176" s="166">
        <v>6</v>
      </c>
      <c r="B176" s="166">
        <v>7</v>
      </c>
      <c r="C176" s="166" t="s">
        <v>89</v>
      </c>
      <c r="D176" s="167" t="s">
        <v>22</v>
      </c>
      <c r="E176" s="168">
        <v>-6.3</v>
      </c>
      <c r="F176" s="1">
        <v>7</v>
      </c>
      <c r="G176" s="1"/>
      <c r="H176" s="99">
        <v>25</v>
      </c>
      <c r="I176" s="100" t="s">
        <v>117</v>
      </c>
      <c r="J176" s="92">
        <f>12+7</f>
        <v>19</v>
      </c>
      <c r="L176" s="178"/>
      <c r="Q176" s="1"/>
      <c r="R176" s="1"/>
    </row>
    <row r="177" spans="1:18">
      <c r="A177" s="166"/>
      <c r="B177" s="166"/>
      <c r="C177" s="166"/>
      <c r="D177" s="167" t="s">
        <v>23</v>
      </c>
      <c r="E177" s="168"/>
      <c r="F177" s="1">
        <v>7</v>
      </c>
      <c r="G177" s="1"/>
      <c r="H177" s="99">
        <v>25</v>
      </c>
      <c r="I177" s="100" t="s">
        <v>59</v>
      </c>
      <c r="J177" s="92">
        <f>3+8+4+4</f>
        <v>19</v>
      </c>
      <c r="L177" s="178"/>
      <c r="Q177" s="1"/>
      <c r="R177" s="1"/>
    </row>
    <row r="178" spans="1:18">
      <c r="A178" s="166">
        <v>3</v>
      </c>
      <c r="B178" s="166">
        <v>2</v>
      </c>
      <c r="C178" s="166" t="s">
        <v>7</v>
      </c>
      <c r="D178" s="167" t="s">
        <v>153</v>
      </c>
      <c r="E178" s="168">
        <v>-7.5</v>
      </c>
      <c r="F178" s="172"/>
      <c r="G178" s="1"/>
      <c r="H178" s="92">
        <v>27</v>
      </c>
      <c r="I178" s="91" t="s">
        <v>102</v>
      </c>
      <c r="J178" s="92">
        <v>17</v>
      </c>
      <c r="L178" s="178"/>
      <c r="Q178" s="1"/>
      <c r="R178" s="1"/>
    </row>
    <row r="179" spans="1:18">
      <c r="A179" s="166"/>
      <c r="B179" s="166"/>
      <c r="C179" s="166"/>
      <c r="D179" s="167" t="s">
        <v>154</v>
      </c>
      <c r="E179" s="168"/>
      <c r="F179" s="1">
        <v>5</v>
      </c>
      <c r="G179" s="1"/>
      <c r="H179" s="92">
        <v>28</v>
      </c>
      <c r="I179" s="100" t="s">
        <v>39</v>
      </c>
      <c r="J179" s="92">
        <f>1+8+7</f>
        <v>16</v>
      </c>
      <c r="L179" s="178"/>
      <c r="Q179" s="1"/>
      <c r="R179" s="1"/>
    </row>
    <row r="180" spans="1:18">
      <c r="A180" s="166">
        <v>4</v>
      </c>
      <c r="B180" s="166">
        <v>3</v>
      </c>
      <c r="C180" s="166" t="s">
        <v>1</v>
      </c>
      <c r="D180" s="167" t="s">
        <v>11</v>
      </c>
      <c r="E180" s="168">
        <v>-14.6</v>
      </c>
      <c r="F180" s="1">
        <v>4</v>
      </c>
      <c r="G180" s="1"/>
      <c r="H180" s="92">
        <v>28</v>
      </c>
      <c r="I180" s="176" t="s">
        <v>23</v>
      </c>
      <c r="J180" s="92">
        <f>1+8+7</f>
        <v>16</v>
      </c>
      <c r="L180" s="178"/>
      <c r="Q180" s="1"/>
      <c r="R180" s="1"/>
    </row>
    <row r="181" spans="1:18">
      <c r="A181" s="166"/>
      <c r="B181" s="166"/>
      <c r="C181" s="166"/>
      <c r="D181" s="167" t="s">
        <v>59</v>
      </c>
      <c r="E181" s="168"/>
      <c r="F181" s="1">
        <v>4</v>
      </c>
      <c r="G181" s="1"/>
      <c r="H181" s="92">
        <v>30</v>
      </c>
      <c r="I181" s="91" t="s">
        <v>99</v>
      </c>
      <c r="J181" s="92">
        <f>12+2</f>
        <v>14</v>
      </c>
      <c r="L181" s="178"/>
      <c r="Q181" s="1"/>
      <c r="R181" s="1"/>
    </row>
    <row r="182" spans="1:18">
      <c r="A182" s="166">
        <v>7</v>
      </c>
      <c r="B182" s="166">
        <v>2</v>
      </c>
      <c r="C182" s="166" t="s">
        <v>86</v>
      </c>
      <c r="D182" s="167" t="s">
        <v>159</v>
      </c>
      <c r="E182" s="168">
        <v>-15.5</v>
      </c>
      <c r="F182" s="1">
        <v>2</v>
      </c>
      <c r="G182" s="1"/>
      <c r="H182" s="92">
        <v>30</v>
      </c>
      <c r="I182" s="100" t="s">
        <v>18</v>
      </c>
      <c r="J182" s="92">
        <f>5+9</f>
        <v>14</v>
      </c>
      <c r="L182" s="178"/>
      <c r="Q182" s="1"/>
      <c r="R182" s="1"/>
    </row>
    <row r="183" spans="1:18">
      <c r="A183" s="40"/>
      <c r="B183" s="40"/>
      <c r="C183" s="40"/>
      <c r="D183" s="169" t="s">
        <v>160</v>
      </c>
      <c r="E183" s="40"/>
      <c r="F183" s="1">
        <v>2</v>
      </c>
      <c r="G183" s="1"/>
      <c r="H183" s="92">
        <v>32</v>
      </c>
      <c r="I183" s="91" t="s">
        <v>166</v>
      </c>
      <c r="J183" s="92">
        <f>1+4+8</f>
        <v>13</v>
      </c>
      <c r="L183" s="178"/>
      <c r="Q183" s="1"/>
      <c r="R183" s="1"/>
    </row>
    <row r="184" spans="1:18">
      <c r="A184" s="166">
        <v>5</v>
      </c>
      <c r="B184" s="166">
        <v>3</v>
      </c>
      <c r="C184" s="166" t="s">
        <v>4</v>
      </c>
      <c r="D184" s="167" t="s">
        <v>155</v>
      </c>
      <c r="E184" s="168">
        <v>-37.9</v>
      </c>
      <c r="F184" s="1">
        <v>1</v>
      </c>
      <c r="G184" s="1"/>
      <c r="H184" s="92">
        <v>32</v>
      </c>
      <c r="I184" s="91" t="s">
        <v>193</v>
      </c>
      <c r="J184" s="92">
        <v>13</v>
      </c>
      <c r="L184" s="178"/>
      <c r="Q184" s="1"/>
      <c r="R184" s="1"/>
    </row>
    <row r="185" spans="1:18">
      <c r="A185" s="166"/>
      <c r="B185" s="166"/>
      <c r="C185" s="166"/>
      <c r="D185" s="167" t="s">
        <v>77</v>
      </c>
      <c r="E185" s="168"/>
      <c r="F185" s="1">
        <v>1</v>
      </c>
      <c r="G185" s="1"/>
      <c r="H185" s="92">
        <v>34</v>
      </c>
      <c r="I185" s="100" t="s">
        <v>36</v>
      </c>
      <c r="J185" s="92">
        <v>11</v>
      </c>
      <c r="L185" s="178"/>
      <c r="Q185" s="1"/>
      <c r="R185" s="1"/>
    </row>
    <row r="186" spans="1:18">
      <c r="A186" s="166">
        <v>6</v>
      </c>
      <c r="B186" s="166">
        <v>5</v>
      </c>
      <c r="C186" s="166" t="s">
        <v>0</v>
      </c>
      <c r="D186" s="167" t="s">
        <v>108</v>
      </c>
      <c r="E186" s="168">
        <v>-37.9</v>
      </c>
      <c r="F186" s="1">
        <v>0</v>
      </c>
      <c r="G186" s="1"/>
      <c r="H186" s="92">
        <v>34</v>
      </c>
      <c r="I186" s="100" t="s">
        <v>14</v>
      </c>
      <c r="J186" s="92">
        <v>11</v>
      </c>
      <c r="L186" s="178"/>
      <c r="Q186" s="1"/>
      <c r="R186" s="1"/>
    </row>
    <row r="187" spans="1:18">
      <c r="A187" s="40"/>
      <c r="B187" s="40"/>
      <c r="C187" s="40"/>
      <c r="D187" s="169" t="s">
        <v>38</v>
      </c>
      <c r="E187" s="40"/>
      <c r="F187" s="1">
        <v>0</v>
      </c>
      <c r="G187" s="1"/>
      <c r="H187" s="92">
        <v>34</v>
      </c>
      <c r="I187" s="100" t="s">
        <v>146</v>
      </c>
      <c r="J187" s="92">
        <v>11</v>
      </c>
      <c r="L187" s="178"/>
      <c r="Q187" s="1"/>
      <c r="R187" s="1"/>
    </row>
    <row r="188" spans="1:18">
      <c r="F188" s="1"/>
      <c r="G188" s="1"/>
      <c r="H188" s="92">
        <v>34</v>
      </c>
      <c r="I188" s="100" t="s">
        <v>147</v>
      </c>
      <c r="J188" s="92">
        <v>11</v>
      </c>
      <c r="L188" s="178"/>
      <c r="Q188" s="1"/>
      <c r="R188" s="1"/>
    </row>
    <row r="189" spans="1:18" ht="15.75">
      <c r="B189" s="171" t="s">
        <v>179</v>
      </c>
      <c r="F189" s="164" t="s">
        <v>73</v>
      </c>
      <c r="G189" s="1"/>
      <c r="H189" s="92">
        <v>34</v>
      </c>
      <c r="I189" s="91" t="s">
        <v>162</v>
      </c>
      <c r="J189" s="92">
        <v>11</v>
      </c>
      <c r="L189" s="178"/>
      <c r="Q189" s="1"/>
      <c r="R189" s="1"/>
    </row>
    <row r="190" spans="1:18">
      <c r="F190" s="1"/>
      <c r="G190" s="1"/>
      <c r="H190" s="92">
        <v>39</v>
      </c>
      <c r="I190" s="100" t="s">
        <v>119</v>
      </c>
      <c r="J190" s="92">
        <f>5+5</f>
        <v>10</v>
      </c>
      <c r="L190" s="178"/>
      <c r="Q190" s="1"/>
      <c r="R190" s="1"/>
    </row>
    <row r="191" spans="1:18">
      <c r="A191" s="179">
        <v>1</v>
      </c>
      <c r="B191" s="179">
        <v>1</v>
      </c>
      <c r="C191" s="179" t="s">
        <v>90</v>
      </c>
      <c r="D191" s="180" t="s">
        <v>107</v>
      </c>
      <c r="E191" s="181">
        <v>22</v>
      </c>
      <c r="F191" s="1">
        <v>17</v>
      </c>
      <c r="G191" s="1"/>
      <c r="H191" s="92">
        <v>39</v>
      </c>
      <c r="I191" s="100" t="s">
        <v>120</v>
      </c>
      <c r="J191" s="92">
        <f>5+5</f>
        <v>10</v>
      </c>
      <c r="L191" s="178"/>
      <c r="Q191" s="1"/>
      <c r="R191" s="1"/>
    </row>
    <row r="192" spans="1:18">
      <c r="A192" s="179"/>
      <c r="B192" s="179"/>
      <c r="C192" s="179"/>
      <c r="D192" s="180" t="s">
        <v>34</v>
      </c>
      <c r="E192" s="181"/>
      <c r="F192" s="1">
        <v>17</v>
      </c>
      <c r="G192" s="1"/>
      <c r="H192" s="92">
        <v>39</v>
      </c>
      <c r="I192" s="91" t="s">
        <v>175</v>
      </c>
      <c r="J192" s="92">
        <f>10</f>
        <v>10</v>
      </c>
      <c r="L192" s="178"/>
      <c r="Q192" s="1"/>
      <c r="R192" s="1"/>
    </row>
    <row r="193" spans="1:18">
      <c r="A193" s="179">
        <v>1</v>
      </c>
      <c r="B193" s="179">
        <v>4</v>
      </c>
      <c r="C193" s="179" t="s">
        <v>8</v>
      </c>
      <c r="D193" s="180" t="s">
        <v>161</v>
      </c>
      <c r="E193" s="181">
        <v>20.7</v>
      </c>
      <c r="F193" s="1">
        <v>15</v>
      </c>
      <c r="G193" s="1"/>
      <c r="H193" s="92">
        <v>39</v>
      </c>
      <c r="I193" s="91" t="s">
        <v>178</v>
      </c>
      <c r="J193" s="92">
        <f>10</f>
        <v>10</v>
      </c>
      <c r="L193" s="178"/>
      <c r="Q193" s="1"/>
      <c r="R193" s="1"/>
    </row>
    <row r="194" spans="1:18" ht="15.75">
      <c r="A194" s="179"/>
      <c r="B194" s="179"/>
      <c r="C194" s="179"/>
      <c r="D194" s="180" t="s">
        <v>137</v>
      </c>
      <c r="E194" s="181"/>
      <c r="F194" s="1">
        <v>15</v>
      </c>
      <c r="G194" s="1"/>
      <c r="H194" s="92">
        <v>43</v>
      </c>
      <c r="I194" s="91" t="s">
        <v>194</v>
      </c>
      <c r="J194" s="209">
        <f>8</f>
        <v>8</v>
      </c>
      <c r="L194" s="178"/>
      <c r="Q194" s="1"/>
      <c r="R194" s="1"/>
    </row>
    <row r="195" spans="1:18">
      <c r="A195" s="182">
        <v>2</v>
      </c>
      <c r="B195" s="182">
        <v>7</v>
      </c>
      <c r="C195" s="182" t="s">
        <v>91</v>
      </c>
      <c r="D195" s="191" t="s">
        <v>171</v>
      </c>
      <c r="E195" s="184">
        <v>17</v>
      </c>
      <c r="F195" s="1">
        <v>13</v>
      </c>
      <c r="G195" s="1"/>
      <c r="H195" s="92">
        <v>44</v>
      </c>
      <c r="I195" s="91" t="s">
        <v>101</v>
      </c>
      <c r="J195" s="92">
        <v>6</v>
      </c>
      <c r="L195" s="178"/>
      <c r="Q195" s="1"/>
      <c r="R195" s="1"/>
    </row>
    <row r="196" spans="1:18">
      <c r="A196" s="182"/>
      <c r="B196" s="182"/>
      <c r="C196" s="182"/>
      <c r="D196" s="191" t="s">
        <v>35</v>
      </c>
      <c r="E196" s="184"/>
      <c r="F196" s="1">
        <v>13</v>
      </c>
      <c r="G196" s="1"/>
      <c r="H196" s="92">
        <v>45</v>
      </c>
      <c r="I196" s="91" t="s">
        <v>164</v>
      </c>
      <c r="J196" s="92">
        <v>5</v>
      </c>
      <c r="L196" s="178"/>
      <c r="Q196" s="1"/>
      <c r="R196" s="1"/>
    </row>
    <row r="197" spans="1:18">
      <c r="A197" s="182">
        <v>2</v>
      </c>
      <c r="B197" s="182">
        <v>7</v>
      </c>
      <c r="C197" s="182" t="s">
        <v>3</v>
      </c>
      <c r="D197" s="183" t="s">
        <v>167</v>
      </c>
      <c r="E197" s="184">
        <v>15.7</v>
      </c>
      <c r="F197" s="1">
        <v>11</v>
      </c>
      <c r="G197" s="1"/>
      <c r="H197" s="92">
        <v>46</v>
      </c>
      <c r="I197" s="91" t="s">
        <v>165</v>
      </c>
      <c r="J197" s="92">
        <v>2</v>
      </c>
      <c r="L197" s="178"/>
      <c r="Q197" s="1"/>
      <c r="R197" s="1"/>
    </row>
    <row r="198" spans="1:18" ht="15.75">
      <c r="A198" s="182"/>
      <c r="B198" s="182"/>
      <c r="C198" s="182"/>
      <c r="D198" s="183" t="s">
        <v>54</v>
      </c>
      <c r="E198" s="184"/>
      <c r="F198" s="1">
        <v>11</v>
      </c>
      <c r="G198" s="1"/>
      <c r="H198" s="209">
        <v>47</v>
      </c>
      <c r="I198" s="91" t="s">
        <v>176</v>
      </c>
      <c r="J198" s="92">
        <v>0</v>
      </c>
      <c r="L198" s="178"/>
      <c r="Q198" s="1"/>
      <c r="R198" s="1"/>
    </row>
    <row r="199" spans="1:18" ht="15.75">
      <c r="A199" s="179">
        <v>3</v>
      </c>
      <c r="B199" s="179">
        <v>1</v>
      </c>
      <c r="C199" s="179" t="s">
        <v>7</v>
      </c>
      <c r="D199" s="180" t="s">
        <v>153</v>
      </c>
      <c r="E199" s="181">
        <v>12.5</v>
      </c>
      <c r="F199" s="194"/>
      <c r="G199" s="1"/>
      <c r="H199" s="208">
        <v>47</v>
      </c>
      <c r="I199" s="177" t="s">
        <v>177</v>
      </c>
      <c r="J199" s="55">
        <v>0</v>
      </c>
      <c r="L199" s="178"/>
      <c r="Q199" s="1"/>
      <c r="R199" s="1"/>
    </row>
    <row r="200" spans="1:18">
      <c r="A200" s="179"/>
      <c r="B200" s="179"/>
      <c r="C200" s="179"/>
      <c r="D200" s="180" t="s">
        <v>18</v>
      </c>
      <c r="E200" s="181"/>
      <c r="F200" s="1">
        <v>9</v>
      </c>
      <c r="G200" s="1"/>
      <c r="L200" s="40"/>
      <c r="Q200" s="40"/>
      <c r="R200" s="1"/>
    </row>
    <row r="201" spans="1:18">
      <c r="A201" s="179">
        <v>3</v>
      </c>
      <c r="B201" s="179">
        <v>3</v>
      </c>
      <c r="C201" s="179" t="s">
        <v>84</v>
      </c>
      <c r="D201" s="180" t="s">
        <v>113</v>
      </c>
      <c r="E201" s="181">
        <v>4.5</v>
      </c>
      <c r="F201" s="1">
        <v>8</v>
      </c>
      <c r="G201" s="1"/>
      <c r="L201" s="40"/>
      <c r="M201" s="40"/>
      <c r="N201" s="40"/>
      <c r="O201" s="40"/>
      <c r="P201" s="40"/>
      <c r="Q201" s="40"/>
      <c r="R201" s="1"/>
    </row>
    <row r="202" spans="1:18">
      <c r="A202" s="179"/>
      <c r="B202" s="179"/>
      <c r="C202" s="179"/>
      <c r="D202" s="180" t="s">
        <v>56</v>
      </c>
      <c r="E202" s="181"/>
      <c r="F202" s="1">
        <v>8</v>
      </c>
      <c r="G202" s="1"/>
      <c r="L202" s="40"/>
      <c r="M202" s="40"/>
      <c r="N202" s="40"/>
      <c r="O202" s="40"/>
      <c r="P202" s="40"/>
      <c r="Q202" s="40"/>
      <c r="R202" s="1"/>
    </row>
    <row r="203" spans="1:18">
      <c r="A203" s="182">
        <v>4</v>
      </c>
      <c r="B203" s="182">
        <v>3</v>
      </c>
      <c r="C203" s="182" t="s">
        <v>0</v>
      </c>
      <c r="D203" s="183" t="s">
        <v>114</v>
      </c>
      <c r="E203" s="184">
        <v>3</v>
      </c>
      <c r="F203" s="1">
        <v>6</v>
      </c>
      <c r="G203" s="1"/>
      <c r="L203" s="40"/>
      <c r="M203" s="40"/>
      <c r="N203" s="40"/>
      <c r="O203" s="40"/>
      <c r="P203" s="40"/>
      <c r="Q203" s="40"/>
      <c r="R203" s="1"/>
    </row>
    <row r="204" spans="1:18">
      <c r="A204" s="182"/>
      <c r="B204" s="182"/>
      <c r="C204" s="182"/>
      <c r="D204" s="183" t="s">
        <v>88</v>
      </c>
      <c r="E204" s="184"/>
      <c r="F204" s="1">
        <v>6</v>
      </c>
      <c r="G204" s="1"/>
      <c r="L204" s="40"/>
      <c r="M204" s="40"/>
      <c r="N204" s="40"/>
      <c r="O204" s="40"/>
      <c r="P204" s="40"/>
      <c r="Q204" s="40"/>
      <c r="R204" s="1"/>
    </row>
    <row r="205" spans="1:18">
      <c r="A205" s="179">
        <v>5</v>
      </c>
      <c r="B205" s="179">
        <v>2</v>
      </c>
      <c r="C205" s="179" t="s">
        <v>6</v>
      </c>
      <c r="D205" s="180" t="s">
        <v>155</v>
      </c>
      <c r="E205" s="181">
        <v>1.7</v>
      </c>
      <c r="F205" s="1">
        <v>4</v>
      </c>
      <c r="G205" s="1"/>
      <c r="L205" s="40"/>
      <c r="M205" s="40"/>
      <c r="N205" s="40"/>
      <c r="O205" s="40"/>
      <c r="P205" s="40"/>
      <c r="Q205" s="40"/>
      <c r="R205" s="1"/>
    </row>
    <row r="206" spans="1:18">
      <c r="A206" s="179"/>
      <c r="B206" s="179"/>
      <c r="C206" s="179"/>
      <c r="D206" s="180" t="s">
        <v>77</v>
      </c>
      <c r="E206" s="181"/>
      <c r="F206" s="1">
        <v>4</v>
      </c>
      <c r="G206" s="1"/>
      <c r="L206" s="40"/>
      <c r="M206" s="40"/>
      <c r="N206" s="40"/>
      <c r="O206" s="40"/>
      <c r="P206" s="40"/>
      <c r="Q206" s="40"/>
      <c r="R206" s="1"/>
    </row>
    <row r="207" spans="1:18">
      <c r="A207" s="185">
        <v>6</v>
      </c>
      <c r="B207" s="185">
        <v>4</v>
      </c>
      <c r="C207" s="185" t="s">
        <v>4</v>
      </c>
      <c r="D207" s="186" t="s">
        <v>168</v>
      </c>
      <c r="E207" s="187">
        <v>0.8</v>
      </c>
      <c r="F207" s="1">
        <v>2</v>
      </c>
      <c r="G207" s="1"/>
      <c r="L207" s="40"/>
      <c r="M207" s="40"/>
      <c r="N207" s="40"/>
      <c r="O207" s="40"/>
      <c r="P207" s="40"/>
      <c r="Q207" s="40"/>
      <c r="R207" s="1"/>
    </row>
    <row r="208" spans="1:18">
      <c r="A208" s="185"/>
      <c r="B208" s="185"/>
      <c r="C208" s="185"/>
      <c r="D208" s="186" t="s">
        <v>37</v>
      </c>
      <c r="E208" s="187"/>
      <c r="F208" s="1">
        <v>2</v>
      </c>
      <c r="G208" s="1"/>
      <c r="L208" s="40"/>
      <c r="M208" s="40"/>
      <c r="N208" s="40"/>
      <c r="O208" s="40"/>
      <c r="P208" s="40"/>
      <c r="Q208" s="40"/>
      <c r="R208" s="1"/>
    </row>
    <row r="209" spans="1:18">
      <c r="A209" s="185">
        <v>4</v>
      </c>
      <c r="B209" s="185">
        <v>2</v>
      </c>
      <c r="C209" s="185" t="s">
        <v>94</v>
      </c>
      <c r="D209" s="186" t="s">
        <v>172</v>
      </c>
      <c r="E209" s="187">
        <v>-0.5</v>
      </c>
      <c r="F209" s="1">
        <v>0</v>
      </c>
      <c r="G209" s="1"/>
      <c r="L209" s="1"/>
      <c r="M209" s="40"/>
      <c r="N209" s="40"/>
      <c r="O209" s="40"/>
      <c r="P209" s="40"/>
      <c r="Q209" s="40"/>
      <c r="R209" s="1"/>
    </row>
    <row r="210" spans="1:18">
      <c r="A210" s="185"/>
      <c r="B210" s="185"/>
      <c r="C210" s="185"/>
      <c r="D210" s="186" t="s">
        <v>76</v>
      </c>
      <c r="E210" s="187"/>
      <c r="F210" s="1">
        <v>0</v>
      </c>
      <c r="G210" s="1"/>
      <c r="L210" s="1"/>
      <c r="M210" s="1"/>
      <c r="N210" s="1"/>
      <c r="O210" s="1"/>
      <c r="P210" s="1"/>
      <c r="Q210" s="1"/>
      <c r="R210" s="1"/>
    </row>
    <row r="211" spans="1:18">
      <c r="A211" s="179">
        <v>7</v>
      </c>
      <c r="B211" s="179">
        <v>6</v>
      </c>
      <c r="C211" s="179" t="s">
        <v>2</v>
      </c>
      <c r="D211" s="180" t="s">
        <v>151</v>
      </c>
      <c r="E211" s="181">
        <v>-3.3</v>
      </c>
      <c r="F211" s="1">
        <v>0</v>
      </c>
      <c r="G211" s="1"/>
      <c r="L211" s="1"/>
      <c r="M211" s="1"/>
      <c r="N211" s="1"/>
      <c r="O211" s="1"/>
      <c r="P211" s="1"/>
      <c r="Q211" s="1"/>
      <c r="R211" s="1"/>
    </row>
    <row r="212" spans="1:18">
      <c r="A212" s="179"/>
      <c r="B212" s="179"/>
      <c r="C212" s="179"/>
      <c r="D212" s="180" t="s">
        <v>152</v>
      </c>
      <c r="E212" s="181"/>
      <c r="F212" s="1">
        <v>0</v>
      </c>
      <c r="G212" s="1"/>
      <c r="L212" s="1"/>
      <c r="M212" s="1"/>
      <c r="N212" s="1"/>
      <c r="O212" s="1"/>
      <c r="P212" s="1"/>
      <c r="Q212" s="1"/>
      <c r="R212" s="1"/>
    </row>
    <row r="213" spans="1:18">
      <c r="A213" s="179">
        <v>5</v>
      </c>
      <c r="B213" s="179">
        <v>3</v>
      </c>
      <c r="C213" s="179" t="s">
        <v>86</v>
      </c>
      <c r="D213" s="180" t="s">
        <v>157</v>
      </c>
      <c r="E213" s="181">
        <v>-4.2</v>
      </c>
      <c r="F213" s="1">
        <v>0</v>
      </c>
      <c r="G213" s="1"/>
      <c r="L213" s="1"/>
      <c r="M213" s="1"/>
      <c r="N213" s="1"/>
      <c r="O213" s="1"/>
      <c r="P213" s="1"/>
      <c r="Q213" s="1"/>
      <c r="R213" s="1"/>
    </row>
    <row r="214" spans="1:18">
      <c r="A214" s="179"/>
      <c r="B214" s="179"/>
      <c r="C214" s="179"/>
      <c r="D214" s="180" t="s">
        <v>21</v>
      </c>
      <c r="E214" s="181"/>
      <c r="F214" s="1">
        <v>0</v>
      </c>
      <c r="G214" s="1"/>
      <c r="H214" s="1"/>
      <c r="I214" s="1"/>
      <c r="L214" s="1"/>
      <c r="M214" s="1"/>
      <c r="N214" s="1"/>
      <c r="O214" s="1"/>
      <c r="P214" s="1"/>
      <c r="Q214" s="1"/>
      <c r="R214" s="1"/>
    </row>
    <row r="215" spans="1:18">
      <c r="A215" s="182">
        <v>6</v>
      </c>
      <c r="B215" s="182">
        <v>8</v>
      </c>
      <c r="C215" s="182" t="s">
        <v>81</v>
      </c>
      <c r="D215" s="183" t="s">
        <v>173</v>
      </c>
      <c r="E215" s="184">
        <v>-8.5</v>
      </c>
      <c r="F215" s="1">
        <v>0</v>
      </c>
      <c r="G215" s="1"/>
      <c r="H215" s="1"/>
      <c r="I215" s="1"/>
      <c r="L215" s="1"/>
      <c r="M215" s="1"/>
      <c r="N215" s="1"/>
      <c r="O215" s="1"/>
      <c r="P215" s="1"/>
      <c r="Q215" s="1"/>
      <c r="R215" s="1"/>
    </row>
    <row r="216" spans="1:18">
      <c r="A216" s="182"/>
      <c r="B216" s="182"/>
      <c r="C216" s="182"/>
      <c r="D216" s="183" t="s">
        <v>95</v>
      </c>
      <c r="E216" s="184"/>
      <c r="F216" s="1">
        <v>0</v>
      </c>
      <c r="G216" s="1"/>
      <c r="H216" s="1"/>
      <c r="I216" s="1"/>
      <c r="L216" s="1"/>
      <c r="M216" s="1"/>
      <c r="N216" s="1"/>
      <c r="O216" s="1"/>
      <c r="P216" s="1"/>
      <c r="Q216" s="1"/>
      <c r="R216" s="1"/>
    </row>
    <row r="217" spans="1:18">
      <c r="A217" s="179">
        <v>7</v>
      </c>
      <c r="B217" s="179">
        <v>5</v>
      </c>
      <c r="C217" s="179" t="s">
        <v>89</v>
      </c>
      <c r="D217" s="180" t="s">
        <v>174</v>
      </c>
      <c r="E217" s="181">
        <v>-11</v>
      </c>
      <c r="F217" s="1">
        <v>0</v>
      </c>
      <c r="G217" s="1"/>
      <c r="H217" s="1"/>
      <c r="I217" s="1"/>
      <c r="L217" s="1"/>
      <c r="M217" s="1"/>
      <c r="N217" s="1"/>
      <c r="O217" s="1"/>
      <c r="P217" s="1"/>
      <c r="Q217" s="1"/>
      <c r="R217" s="1"/>
    </row>
    <row r="218" spans="1:18">
      <c r="A218" s="179"/>
      <c r="B218" s="179"/>
      <c r="C218" s="179"/>
      <c r="D218" s="180" t="s">
        <v>93</v>
      </c>
      <c r="E218" s="181"/>
      <c r="F218" s="1">
        <v>0</v>
      </c>
      <c r="G218" s="1"/>
      <c r="H218" s="1"/>
      <c r="I218" s="1"/>
      <c r="L218" s="1"/>
      <c r="M218" s="1"/>
      <c r="N218" s="1"/>
      <c r="O218" s="1"/>
      <c r="P218" s="1"/>
      <c r="Q218" s="1"/>
      <c r="R218" s="1"/>
    </row>
    <row r="219" spans="1:18" ht="15.75" thickBot="1">
      <c r="A219" s="188">
        <v>8</v>
      </c>
      <c r="B219" s="188">
        <v>5</v>
      </c>
      <c r="C219" s="188" t="s">
        <v>85</v>
      </c>
      <c r="D219" s="189" t="s">
        <v>108</v>
      </c>
      <c r="E219" s="190">
        <v>-19.3</v>
      </c>
      <c r="F219" s="1">
        <v>0</v>
      </c>
      <c r="G219" s="1"/>
      <c r="H219" s="1"/>
      <c r="I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92" t="s">
        <v>38</v>
      </c>
      <c r="E220" s="1"/>
      <c r="F220" s="1">
        <v>0</v>
      </c>
      <c r="G220" s="1"/>
      <c r="H220" s="1"/>
      <c r="I220" s="1"/>
      <c r="L220" s="1"/>
      <c r="M220" s="1"/>
      <c r="N220" s="1"/>
      <c r="O220" s="1"/>
      <c r="P220" s="1"/>
      <c r="Q220" s="1"/>
      <c r="R220" s="1"/>
    </row>
    <row r="221" spans="1:18" ht="15.75" thickBot="1">
      <c r="A221" s="188">
        <v>8</v>
      </c>
      <c r="B221" s="188">
        <v>8</v>
      </c>
      <c r="C221" s="188" t="s">
        <v>1</v>
      </c>
      <c r="D221" s="189" t="s">
        <v>169</v>
      </c>
      <c r="E221" s="190">
        <v>-51</v>
      </c>
      <c r="F221" s="1">
        <v>0</v>
      </c>
      <c r="G221" s="1"/>
      <c r="H221" s="1"/>
      <c r="I221" s="1"/>
      <c r="L221" s="1"/>
      <c r="M221" s="1"/>
      <c r="N221" s="1"/>
      <c r="O221" s="1"/>
      <c r="P221" s="1"/>
      <c r="Q221" s="1"/>
      <c r="R221" s="1"/>
    </row>
    <row r="222" spans="1:18">
      <c r="D222" s="193" t="s">
        <v>170</v>
      </c>
      <c r="F222" s="1">
        <v>0</v>
      </c>
      <c r="G222" s="1"/>
      <c r="H222" s="1"/>
      <c r="I222" s="1"/>
      <c r="L222" s="1"/>
    </row>
    <row r="223" spans="1:18">
      <c r="D223" s="193"/>
      <c r="F223" s="1"/>
      <c r="G223" s="1"/>
      <c r="H223" s="1"/>
      <c r="I223" s="1"/>
      <c r="L223" s="1"/>
    </row>
    <row r="224" spans="1:18" ht="15.75">
      <c r="B224" s="222" t="s">
        <v>198</v>
      </c>
      <c r="H224" s="1"/>
      <c r="I224" s="1"/>
      <c r="L224" s="1"/>
    </row>
    <row r="225" spans="1:12" ht="15.75">
      <c r="F225" s="164" t="s">
        <v>73</v>
      </c>
      <c r="L225" s="1"/>
    </row>
    <row r="226" spans="1:12">
      <c r="A226" s="73" t="s">
        <v>69</v>
      </c>
      <c r="B226" s="73" t="s">
        <v>181</v>
      </c>
      <c r="C226" s="73" t="s">
        <v>70</v>
      </c>
      <c r="D226" s="73" t="s">
        <v>71</v>
      </c>
      <c r="E226" s="73" t="s">
        <v>72</v>
      </c>
      <c r="F226" s="1"/>
      <c r="G226" s="1"/>
      <c r="L226" s="1"/>
    </row>
    <row r="227" spans="1:12">
      <c r="A227" s="195">
        <v>1</v>
      </c>
      <c r="B227" s="195">
        <v>1</v>
      </c>
      <c r="C227" s="195" t="s">
        <v>7</v>
      </c>
      <c r="D227" s="196" t="s">
        <v>184</v>
      </c>
      <c r="E227" s="197">
        <v>42.7</v>
      </c>
      <c r="F227" s="194"/>
      <c r="L227" s="1"/>
    </row>
    <row r="228" spans="1:12">
      <c r="A228" s="195"/>
      <c r="B228" s="195"/>
      <c r="C228" s="195"/>
      <c r="D228" s="196" t="s">
        <v>185</v>
      </c>
      <c r="E228" s="197"/>
      <c r="F228" s="205">
        <v>13</v>
      </c>
      <c r="L228" s="1"/>
    </row>
    <row r="229" spans="1:12">
      <c r="A229" s="198">
        <v>2</v>
      </c>
      <c r="B229" s="198">
        <v>6</v>
      </c>
      <c r="C229" s="198" t="s">
        <v>4</v>
      </c>
      <c r="D229" s="199" t="s">
        <v>186</v>
      </c>
      <c r="E229" s="200">
        <v>29.3</v>
      </c>
      <c r="F229" s="206">
        <v>12</v>
      </c>
    </row>
    <row r="230" spans="1:12">
      <c r="A230" s="198"/>
      <c r="B230" s="198"/>
      <c r="C230" s="198"/>
      <c r="D230" s="199" t="s">
        <v>152</v>
      </c>
      <c r="E230" s="200"/>
      <c r="F230" s="207">
        <v>12</v>
      </c>
    </row>
    <row r="231" spans="1:12">
      <c r="A231" s="195">
        <v>3</v>
      </c>
      <c r="B231" s="195">
        <v>2</v>
      </c>
      <c r="C231" s="195" t="s">
        <v>2</v>
      </c>
      <c r="D231" s="196" t="s">
        <v>187</v>
      </c>
      <c r="E231" s="197">
        <v>28.3</v>
      </c>
      <c r="F231" s="194"/>
    </row>
    <row r="232" spans="1:12">
      <c r="A232" s="195"/>
      <c r="B232" s="195"/>
      <c r="C232" s="195"/>
      <c r="D232" s="196" t="s">
        <v>188</v>
      </c>
      <c r="E232" s="197"/>
      <c r="F232" s="194"/>
    </row>
    <row r="233" spans="1:12">
      <c r="A233" s="198">
        <v>4</v>
      </c>
      <c r="B233" s="198">
        <v>11</v>
      </c>
      <c r="C233" s="198" t="s">
        <v>182</v>
      </c>
      <c r="D233" s="199" t="s">
        <v>173</v>
      </c>
      <c r="E233" s="200">
        <v>6</v>
      </c>
      <c r="F233" s="207">
        <v>10</v>
      </c>
    </row>
    <row r="234" spans="1:12">
      <c r="A234" s="198"/>
      <c r="B234" s="198"/>
      <c r="C234" s="198"/>
      <c r="D234" s="199" t="s">
        <v>170</v>
      </c>
      <c r="E234" s="200"/>
      <c r="F234" s="207">
        <v>10</v>
      </c>
    </row>
    <row r="235" spans="1:12">
      <c r="A235" s="195">
        <v>5</v>
      </c>
      <c r="B235" s="195">
        <v>3</v>
      </c>
      <c r="C235" s="195" t="s">
        <v>5</v>
      </c>
      <c r="D235" s="196" t="s">
        <v>155</v>
      </c>
      <c r="E235" s="197">
        <v>2.7</v>
      </c>
      <c r="F235" s="207">
        <v>8</v>
      </c>
    </row>
    <row r="236" spans="1:12">
      <c r="A236" s="195"/>
      <c r="B236" s="195"/>
      <c r="C236" s="195"/>
      <c r="D236" s="196" t="s">
        <v>189</v>
      </c>
      <c r="E236" s="197"/>
      <c r="F236" s="207">
        <v>8</v>
      </c>
    </row>
    <row r="237" spans="1:12">
      <c r="A237" s="198">
        <v>6</v>
      </c>
      <c r="B237" s="198">
        <v>5</v>
      </c>
      <c r="C237" s="198" t="s">
        <v>8</v>
      </c>
      <c r="D237" s="201" t="s">
        <v>190</v>
      </c>
      <c r="E237" s="200">
        <v>-1.3</v>
      </c>
      <c r="F237" s="207">
        <v>6</v>
      </c>
    </row>
    <row r="238" spans="1:12">
      <c r="A238" s="198"/>
      <c r="B238" s="198"/>
      <c r="C238" s="198"/>
      <c r="D238" s="201" t="s">
        <v>21</v>
      </c>
      <c r="E238" s="200"/>
      <c r="F238" s="207">
        <v>6</v>
      </c>
    </row>
    <row r="239" spans="1:12">
      <c r="A239" s="195">
        <v>7</v>
      </c>
      <c r="B239" s="195">
        <v>4</v>
      </c>
      <c r="C239" s="195" t="s">
        <v>1</v>
      </c>
      <c r="D239" s="196" t="s">
        <v>11</v>
      </c>
      <c r="E239" s="197">
        <v>-6</v>
      </c>
      <c r="F239" s="207">
        <v>4</v>
      </c>
    </row>
    <row r="240" spans="1:12">
      <c r="A240" s="195"/>
      <c r="B240" s="195"/>
      <c r="C240" s="195"/>
      <c r="D240" s="196" t="s">
        <v>59</v>
      </c>
      <c r="E240" s="197"/>
      <c r="F240" s="207">
        <v>4</v>
      </c>
    </row>
    <row r="241" spans="1:17">
      <c r="A241" s="198">
        <v>7</v>
      </c>
      <c r="B241" s="198">
        <v>7</v>
      </c>
      <c r="C241" s="198" t="s">
        <v>0</v>
      </c>
      <c r="D241" s="199" t="s">
        <v>191</v>
      </c>
      <c r="E241" s="200">
        <v>-6</v>
      </c>
      <c r="F241" s="207">
        <v>2</v>
      </c>
    </row>
    <row r="242" spans="1:17">
      <c r="A242" s="198"/>
      <c r="B242" s="198"/>
      <c r="C242" s="198"/>
      <c r="D242" s="199" t="s">
        <v>192</v>
      </c>
      <c r="E242" s="200"/>
      <c r="F242" s="207">
        <v>2</v>
      </c>
    </row>
    <row r="243" spans="1:17">
      <c r="A243" s="195">
        <v>9</v>
      </c>
      <c r="B243" s="195">
        <v>10</v>
      </c>
      <c r="C243" s="195" t="s">
        <v>183</v>
      </c>
      <c r="D243" s="196" t="s">
        <v>167</v>
      </c>
      <c r="E243" s="197">
        <v>-28.3</v>
      </c>
      <c r="F243" s="207">
        <v>0</v>
      </c>
    </row>
    <row r="244" spans="1:17">
      <c r="A244" s="195"/>
      <c r="B244" s="195"/>
      <c r="C244" s="195"/>
      <c r="D244" s="196" t="s">
        <v>54</v>
      </c>
      <c r="E244" s="197"/>
      <c r="F244" s="207">
        <v>0</v>
      </c>
    </row>
    <row r="245" spans="1:17">
      <c r="A245" s="198">
        <v>10</v>
      </c>
      <c r="B245" s="198">
        <v>7</v>
      </c>
      <c r="C245" s="198" t="s">
        <v>3</v>
      </c>
      <c r="D245" s="199" t="s">
        <v>168</v>
      </c>
      <c r="E245" s="200">
        <v>-33.700000000000003</v>
      </c>
      <c r="F245" s="207">
        <v>0</v>
      </c>
    </row>
    <row r="246" spans="1:17">
      <c r="A246" s="198"/>
      <c r="B246" s="198"/>
      <c r="C246" s="198"/>
      <c r="D246" s="199" t="s">
        <v>37</v>
      </c>
      <c r="E246" s="200"/>
      <c r="F246" s="207">
        <v>0</v>
      </c>
    </row>
    <row r="247" spans="1:17" ht="15.75" thickBot="1">
      <c r="A247" s="202">
        <v>11</v>
      </c>
      <c r="B247" s="202">
        <v>9</v>
      </c>
      <c r="C247" s="202" t="s">
        <v>6</v>
      </c>
      <c r="D247" s="203" t="s">
        <v>140</v>
      </c>
      <c r="E247" s="204">
        <v>-33</v>
      </c>
      <c r="F247" s="207">
        <v>0</v>
      </c>
    </row>
    <row r="248" spans="1:17">
      <c r="D248" t="s">
        <v>52</v>
      </c>
      <c r="F248" s="207">
        <v>0</v>
      </c>
    </row>
    <row r="250" spans="1:17" ht="15.75">
      <c r="B250" s="222" t="s">
        <v>199</v>
      </c>
      <c r="F250" s="164" t="s">
        <v>73</v>
      </c>
    </row>
    <row r="252" spans="1:17">
      <c r="A252" s="210">
        <v>1</v>
      </c>
      <c r="B252" s="210">
        <v>1</v>
      </c>
      <c r="C252" s="210" t="s">
        <v>3</v>
      </c>
      <c r="D252" s="211" t="s">
        <v>195</v>
      </c>
      <c r="E252" s="212">
        <v>49.7</v>
      </c>
      <c r="F252" s="223">
        <v>13</v>
      </c>
    </row>
    <row r="253" spans="1:17">
      <c r="A253" s="210"/>
      <c r="B253" s="210"/>
      <c r="C253" s="210"/>
      <c r="D253" s="211" t="s">
        <v>196</v>
      </c>
      <c r="E253" s="212"/>
      <c r="F253" s="224">
        <v>13</v>
      </c>
    </row>
    <row r="254" spans="1:17">
      <c r="A254" s="213">
        <v>2</v>
      </c>
      <c r="B254" s="213">
        <v>1</v>
      </c>
      <c r="C254" s="213" t="s">
        <v>182</v>
      </c>
      <c r="D254" s="214" t="s">
        <v>153</v>
      </c>
      <c r="E254" s="215">
        <v>28.7</v>
      </c>
      <c r="F254" s="194"/>
    </row>
    <row r="255" spans="1:17">
      <c r="A255" s="213"/>
      <c r="B255" s="213"/>
      <c r="C255" s="213"/>
      <c r="D255" s="214" t="s">
        <v>18</v>
      </c>
      <c r="E255" s="215"/>
      <c r="F255" s="224">
        <v>11</v>
      </c>
      <c r="L255" s="1"/>
      <c r="M255" s="1"/>
      <c r="N255" s="1"/>
      <c r="O255" s="1"/>
      <c r="P255" s="1"/>
      <c r="Q255" s="1"/>
    </row>
    <row r="256" spans="1:17">
      <c r="A256" s="210">
        <v>3</v>
      </c>
      <c r="B256" s="210">
        <v>10</v>
      </c>
      <c r="C256" s="210" t="s">
        <v>5</v>
      </c>
      <c r="D256" s="211" t="s">
        <v>156</v>
      </c>
      <c r="E256" s="212">
        <v>18.3</v>
      </c>
      <c r="F256" s="224">
        <v>10</v>
      </c>
      <c r="L256" s="1"/>
      <c r="M256" s="1"/>
      <c r="N256" s="1"/>
      <c r="O256" s="1"/>
      <c r="P256" s="1"/>
      <c r="Q256" s="1"/>
    </row>
    <row r="257" spans="1:17">
      <c r="A257" s="210"/>
      <c r="B257" s="210"/>
      <c r="C257" s="210"/>
      <c r="D257" s="211" t="s">
        <v>46</v>
      </c>
      <c r="E257" s="212"/>
      <c r="F257" s="224">
        <v>10</v>
      </c>
      <c r="L257" s="1"/>
      <c r="Q257" s="1"/>
    </row>
    <row r="258" spans="1:17">
      <c r="A258" s="213">
        <v>4</v>
      </c>
      <c r="B258" s="213">
        <v>8</v>
      </c>
      <c r="C258" s="213" t="s">
        <v>7</v>
      </c>
      <c r="D258" s="214" t="s">
        <v>151</v>
      </c>
      <c r="E258" s="215">
        <v>6.3</v>
      </c>
      <c r="F258" s="224">
        <v>8</v>
      </c>
      <c r="L258" s="1"/>
      <c r="Q258" s="1"/>
    </row>
    <row r="259" spans="1:17">
      <c r="A259" s="213"/>
      <c r="B259" s="213"/>
      <c r="C259" s="213"/>
      <c r="D259" s="214" t="s">
        <v>152</v>
      </c>
      <c r="E259" s="215"/>
      <c r="F259" s="224">
        <v>8</v>
      </c>
      <c r="L259" s="1"/>
      <c r="Q259" s="1"/>
    </row>
    <row r="260" spans="1:17">
      <c r="A260" s="210">
        <v>5</v>
      </c>
      <c r="B260" s="210">
        <v>4</v>
      </c>
      <c r="C260" s="210" t="s">
        <v>2</v>
      </c>
      <c r="D260" s="211" t="s">
        <v>114</v>
      </c>
      <c r="E260" s="212">
        <v>2.7</v>
      </c>
      <c r="F260" s="224">
        <v>6</v>
      </c>
      <c r="L260" s="1"/>
      <c r="Q260" s="1"/>
    </row>
    <row r="261" spans="1:17">
      <c r="A261" s="210"/>
      <c r="B261" s="210"/>
      <c r="C261" s="210"/>
      <c r="D261" s="211" t="s">
        <v>88</v>
      </c>
      <c r="E261" s="212"/>
      <c r="F261" s="224">
        <v>6</v>
      </c>
      <c r="L261" s="1"/>
      <c r="Q261" s="1"/>
    </row>
    <row r="262" spans="1:17">
      <c r="A262" s="216">
        <v>6</v>
      </c>
      <c r="B262" s="216">
        <v>6</v>
      </c>
      <c r="C262" s="216" t="s">
        <v>183</v>
      </c>
      <c r="D262" s="217" t="s">
        <v>113</v>
      </c>
      <c r="E262" s="218">
        <v>1.3</v>
      </c>
      <c r="F262" s="224">
        <v>4</v>
      </c>
      <c r="L262" s="1"/>
      <c r="Q262" s="1"/>
    </row>
    <row r="263" spans="1:17">
      <c r="A263" s="216"/>
      <c r="B263" s="216"/>
      <c r="C263" s="216"/>
      <c r="D263" s="217" t="s">
        <v>56</v>
      </c>
      <c r="E263" s="218"/>
      <c r="F263" s="224">
        <v>4</v>
      </c>
      <c r="L263" s="1"/>
      <c r="Q263" s="1"/>
    </row>
    <row r="264" spans="1:17">
      <c r="A264" s="210">
        <v>7</v>
      </c>
      <c r="B264" s="210">
        <v>8</v>
      </c>
      <c r="C264" s="210" t="s">
        <v>8</v>
      </c>
      <c r="D264" s="211" t="s">
        <v>174</v>
      </c>
      <c r="E264" s="212">
        <v>-3.3</v>
      </c>
      <c r="F264" s="224">
        <v>2</v>
      </c>
      <c r="L264" s="1"/>
      <c r="Q264" s="1"/>
    </row>
    <row r="265" spans="1:17">
      <c r="A265" s="210"/>
      <c r="B265" s="210"/>
      <c r="C265" s="210"/>
      <c r="D265" s="211" t="s">
        <v>93</v>
      </c>
      <c r="E265" s="212"/>
      <c r="F265" s="224">
        <v>2</v>
      </c>
      <c r="L265" s="1"/>
      <c r="Q265" s="1"/>
    </row>
    <row r="266" spans="1:17">
      <c r="A266" s="213">
        <v>8</v>
      </c>
      <c r="B266" s="213">
        <v>5</v>
      </c>
      <c r="C266" s="213" t="s">
        <v>4</v>
      </c>
      <c r="D266" s="214" t="s">
        <v>172</v>
      </c>
      <c r="E266" s="215">
        <v>-12.3</v>
      </c>
      <c r="F266" s="224">
        <v>0</v>
      </c>
      <c r="L266" s="1"/>
      <c r="Q266" s="1"/>
    </row>
    <row r="267" spans="1:17">
      <c r="A267" s="213"/>
      <c r="B267" s="213"/>
      <c r="C267" s="213"/>
      <c r="D267" s="214" t="s">
        <v>76</v>
      </c>
      <c r="E267" s="215"/>
      <c r="F267" s="224">
        <v>0</v>
      </c>
      <c r="L267" s="1"/>
      <c r="Q267" s="1"/>
    </row>
    <row r="268" spans="1:17">
      <c r="A268" s="210">
        <v>9</v>
      </c>
      <c r="B268" s="210">
        <v>11</v>
      </c>
      <c r="C268" s="210" t="s">
        <v>0</v>
      </c>
      <c r="D268" s="211" t="s">
        <v>125</v>
      </c>
      <c r="E268" s="212">
        <v>-27.7</v>
      </c>
      <c r="F268" s="224">
        <v>0</v>
      </c>
      <c r="L268" s="1"/>
      <c r="Q268" s="1"/>
    </row>
    <row r="269" spans="1:17">
      <c r="A269" s="210"/>
      <c r="B269" s="210"/>
      <c r="C269" s="210"/>
      <c r="D269" s="211" t="s">
        <v>80</v>
      </c>
      <c r="E269" s="212"/>
      <c r="F269" s="224">
        <v>0</v>
      </c>
      <c r="L269" s="1"/>
      <c r="Q269" s="1"/>
    </row>
    <row r="270" spans="1:17">
      <c r="A270" s="213">
        <v>10</v>
      </c>
      <c r="B270" s="213">
        <v>7</v>
      </c>
      <c r="C270" s="213" t="s">
        <v>1</v>
      </c>
      <c r="D270" s="214" t="s">
        <v>168</v>
      </c>
      <c r="E270" s="215">
        <v>-29.7</v>
      </c>
      <c r="F270" s="224">
        <v>0</v>
      </c>
      <c r="L270" s="1"/>
      <c r="Q270" s="1"/>
    </row>
    <row r="271" spans="1:17">
      <c r="A271" s="213"/>
      <c r="B271" s="213"/>
      <c r="C271" s="213"/>
      <c r="D271" s="214" t="s">
        <v>37</v>
      </c>
      <c r="E271" s="215"/>
      <c r="F271" s="224">
        <v>0</v>
      </c>
      <c r="H271" s="96"/>
      <c r="I271" s="72"/>
      <c r="J271" s="123" t="s">
        <v>122</v>
      </c>
      <c r="L271" s="1"/>
      <c r="Q271" s="1"/>
    </row>
    <row r="272" spans="1:17" ht="15.75" thickBot="1">
      <c r="A272" s="219">
        <v>11</v>
      </c>
      <c r="B272" s="219">
        <v>3</v>
      </c>
      <c r="C272" s="219" t="s">
        <v>6</v>
      </c>
      <c r="D272" s="220" t="s">
        <v>197</v>
      </c>
      <c r="E272" s="221">
        <v>-34</v>
      </c>
      <c r="F272" s="224">
        <v>0</v>
      </c>
      <c r="H272" s="25" t="s">
        <v>30</v>
      </c>
      <c r="I272" s="26" t="s">
        <v>29</v>
      </c>
      <c r="J272" s="26" t="s">
        <v>33</v>
      </c>
      <c r="L272" s="1"/>
      <c r="Q272" s="1"/>
    </row>
    <row r="273" spans="1:17">
      <c r="D273" s="193" t="s">
        <v>34</v>
      </c>
      <c r="F273" s="224">
        <v>0</v>
      </c>
      <c r="H273" s="27"/>
      <c r="I273" s="28"/>
      <c r="J273" s="28" t="s">
        <v>31</v>
      </c>
      <c r="L273" s="1"/>
      <c r="Q273" s="1"/>
    </row>
    <row r="274" spans="1:17">
      <c r="H274" s="173"/>
      <c r="I274" s="174"/>
      <c r="J274" s="175"/>
      <c r="L274" s="1"/>
      <c r="Q274" s="1"/>
    </row>
    <row r="275" spans="1:17" ht="15.75">
      <c r="B275" s="222" t="s">
        <v>203</v>
      </c>
      <c r="H275" s="99">
        <v>1</v>
      </c>
      <c r="I275" s="100" t="s">
        <v>34</v>
      </c>
      <c r="J275" s="92">
        <f>13+5+14+17+4+22+4+11</f>
        <v>90</v>
      </c>
      <c r="L275" s="1"/>
      <c r="Q275" s="1"/>
    </row>
    <row r="276" spans="1:17" ht="15.75">
      <c r="A276" s="165"/>
      <c r="B276" s="165"/>
      <c r="C276" s="165"/>
      <c r="D276" s="165"/>
      <c r="E276" s="165"/>
      <c r="F276" s="164" t="s">
        <v>73</v>
      </c>
      <c r="G276" s="165"/>
      <c r="H276" s="99">
        <v>2</v>
      </c>
      <c r="I276" s="100" t="s">
        <v>48</v>
      </c>
      <c r="J276" s="92">
        <f>5+14+19+8+22</f>
        <v>68</v>
      </c>
      <c r="L276" s="1"/>
      <c r="Q276" s="1"/>
    </row>
    <row r="277" spans="1:17">
      <c r="A277" s="230">
        <v>1</v>
      </c>
      <c r="B277" s="230">
        <v>3</v>
      </c>
      <c r="C277" s="230" t="s">
        <v>2</v>
      </c>
      <c r="D277" s="231" t="s">
        <v>11</v>
      </c>
      <c r="E277" s="232">
        <v>52.3</v>
      </c>
      <c r="F277" s="165">
        <v>11</v>
      </c>
      <c r="G277" s="165"/>
      <c r="H277" s="99">
        <v>3</v>
      </c>
      <c r="I277" s="100" t="s">
        <v>45</v>
      </c>
      <c r="J277" s="92">
        <f>11+16+9+1+4+8+4</f>
        <v>53</v>
      </c>
      <c r="L277" s="1"/>
      <c r="Q277" s="1"/>
    </row>
    <row r="278" spans="1:17">
      <c r="A278" s="230"/>
      <c r="B278" s="230"/>
      <c r="C278" s="230"/>
      <c r="D278" s="231" t="s">
        <v>12</v>
      </c>
      <c r="E278" s="232"/>
      <c r="F278" s="165">
        <v>11</v>
      </c>
      <c r="G278" s="165"/>
      <c r="H278" s="99">
        <v>4</v>
      </c>
      <c r="I278" s="100" t="s">
        <v>54</v>
      </c>
      <c r="J278" s="92">
        <f>9+13+11+10+7</f>
        <v>50</v>
      </c>
      <c r="L278" s="1"/>
      <c r="Q278" s="1"/>
    </row>
    <row r="279" spans="1:17">
      <c r="A279" s="233">
        <v>2</v>
      </c>
      <c r="B279" s="233">
        <v>1</v>
      </c>
      <c r="C279" s="233" t="s">
        <v>8</v>
      </c>
      <c r="D279" s="234" t="s">
        <v>195</v>
      </c>
      <c r="E279" s="235">
        <v>38.6</v>
      </c>
      <c r="F279" s="165">
        <v>9</v>
      </c>
      <c r="G279" s="165"/>
      <c r="H279" s="99">
        <v>4</v>
      </c>
      <c r="I279" s="100" t="s">
        <v>46</v>
      </c>
      <c r="J279" s="92">
        <f>9+13+11+10+7</f>
        <v>50</v>
      </c>
      <c r="L279" s="1"/>
      <c r="Q279" s="1"/>
    </row>
    <row r="280" spans="1:17">
      <c r="A280" s="233"/>
      <c r="B280" s="233"/>
      <c r="C280" s="233"/>
      <c r="D280" s="234" t="s">
        <v>196</v>
      </c>
      <c r="E280" s="235"/>
      <c r="F280" s="165">
        <v>9</v>
      </c>
      <c r="G280" s="165"/>
      <c r="H280" s="99">
        <v>6</v>
      </c>
      <c r="I280" s="100" t="s">
        <v>56</v>
      </c>
      <c r="J280" s="92">
        <f>11+16+9+1+8+4</f>
        <v>49</v>
      </c>
      <c r="L280" s="1"/>
      <c r="Q280" s="1"/>
    </row>
    <row r="281" spans="1:17">
      <c r="A281" s="230">
        <v>3</v>
      </c>
      <c r="B281" s="230">
        <v>9</v>
      </c>
      <c r="C281" s="230" t="s">
        <v>4</v>
      </c>
      <c r="D281" s="231" t="s">
        <v>200</v>
      </c>
      <c r="E281" s="232">
        <v>18.2</v>
      </c>
      <c r="F281" s="165">
        <v>7</v>
      </c>
      <c r="G281" s="165"/>
      <c r="H281" s="99">
        <v>7</v>
      </c>
      <c r="I281" s="100" t="s">
        <v>144</v>
      </c>
      <c r="J281" s="92">
        <f>13+15+12+8</f>
        <v>48</v>
      </c>
      <c r="L281" s="1"/>
      <c r="Q281" s="1"/>
    </row>
    <row r="282" spans="1:17">
      <c r="A282" s="230"/>
      <c r="B282" s="230"/>
      <c r="C282" s="230"/>
      <c r="D282" s="231" t="s">
        <v>201</v>
      </c>
      <c r="E282" s="232"/>
      <c r="F282" s="165">
        <v>7</v>
      </c>
      <c r="G282" s="165"/>
      <c r="H282" s="92">
        <v>8</v>
      </c>
      <c r="I282" s="100" t="s">
        <v>37</v>
      </c>
      <c r="J282" s="92">
        <f>9+15+17+2+2</f>
        <v>45</v>
      </c>
      <c r="L282" s="1"/>
      <c r="Q282" s="1"/>
    </row>
    <row r="283" spans="1:17">
      <c r="A283" s="233">
        <v>4</v>
      </c>
      <c r="B283" s="233">
        <v>4</v>
      </c>
      <c r="C283" s="233" t="s">
        <v>1</v>
      </c>
      <c r="D283" s="234" t="s">
        <v>172</v>
      </c>
      <c r="E283" s="235">
        <v>14.8</v>
      </c>
      <c r="F283" s="165">
        <v>5</v>
      </c>
      <c r="G283" s="165"/>
      <c r="H283" s="92">
        <v>9</v>
      </c>
      <c r="I283" s="100" t="s">
        <v>21</v>
      </c>
      <c r="J283" s="92">
        <f>3+6+19+3+2+6</f>
        <v>39</v>
      </c>
      <c r="L283" s="1"/>
      <c r="Q283" s="1"/>
    </row>
    <row r="284" spans="1:17">
      <c r="A284" s="233"/>
      <c r="B284" s="233"/>
      <c r="C284" s="233"/>
      <c r="D284" s="234" t="s">
        <v>76</v>
      </c>
      <c r="E284" s="235"/>
      <c r="F284" s="165">
        <v>5</v>
      </c>
      <c r="G284" s="165"/>
      <c r="H284" s="99">
        <v>10</v>
      </c>
      <c r="I284" s="100" t="s">
        <v>38</v>
      </c>
      <c r="J284" s="92">
        <f>7+1+2+15+7+6</f>
        <v>38</v>
      </c>
      <c r="L284" s="1"/>
      <c r="M284" s="1"/>
      <c r="N284" s="1"/>
      <c r="O284" s="1"/>
      <c r="P284" s="1"/>
      <c r="Q284" s="1"/>
    </row>
    <row r="285" spans="1:17">
      <c r="A285" s="230">
        <v>5</v>
      </c>
      <c r="B285" s="230">
        <v>1</v>
      </c>
      <c r="C285" s="230" t="s">
        <v>7</v>
      </c>
      <c r="D285" s="231" t="s">
        <v>153</v>
      </c>
      <c r="E285" s="232">
        <v>9.3000000000000007</v>
      </c>
      <c r="F285" s="194"/>
      <c r="G285" s="165"/>
      <c r="H285" s="99">
        <v>11</v>
      </c>
      <c r="I285" s="100" t="s">
        <v>145</v>
      </c>
      <c r="J285" s="92">
        <f>13+15+8</f>
        <v>36</v>
      </c>
      <c r="L285" s="1"/>
      <c r="M285" s="1"/>
      <c r="N285" s="1"/>
      <c r="O285" s="1"/>
      <c r="P285" s="1"/>
      <c r="Q285" s="1"/>
    </row>
    <row r="286" spans="1:17">
      <c r="A286" s="230"/>
      <c r="B286" s="230"/>
      <c r="C286" s="230"/>
      <c r="D286" s="231" t="s">
        <v>18</v>
      </c>
      <c r="E286" s="232"/>
      <c r="F286" s="165">
        <v>3</v>
      </c>
      <c r="G286" s="165"/>
      <c r="H286" s="99">
        <v>12</v>
      </c>
      <c r="I286" s="91" t="s">
        <v>166</v>
      </c>
      <c r="J286" s="92">
        <f>1+4+8+13+9</f>
        <v>35</v>
      </c>
      <c r="L286" s="1"/>
      <c r="M286" s="1"/>
      <c r="N286" s="1"/>
      <c r="O286" s="1"/>
      <c r="P286" s="1"/>
      <c r="Q286" s="1"/>
    </row>
    <row r="287" spans="1:17">
      <c r="A287" s="233">
        <v>6</v>
      </c>
      <c r="B287" s="233">
        <v>7</v>
      </c>
      <c r="C287" s="233" t="s">
        <v>5</v>
      </c>
      <c r="D287" s="234" t="s">
        <v>168</v>
      </c>
      <c r="E287" s="235">
        <v>5.8</v>
      </c>
      <c r="F287" s="165">
        <v>2</v>
      </c>
      <c r="G287" s="165"/>
      <c r="H287" s="92">
        <v>13</v>
      </c>
      <c r="I287" s="97" t="s">
        <v>25</v>
      </c>
      <c r="J287" s="92">
        <f>4+13+17</f>
        <v>34</v>
      </c>
      <c r="L287" s="1"/>
      <c r="M287" s="1"/>
      <c r="N287" s="1"/>
      <c r="O287" s="1"/>
      <c r="P287" s="1"/>
      <c r="Q287" s="1"/>
    </row>
    <row r="288" spans="1:17" ht="15.75" thickBot="1">
      <c r="A288" s="233"/>
      <c r="B288" s="233"/>
      <c r="C288" s="233"/>
      <c r="D288" s="234" t="s">
        <v>37</v>
      </c>
      <c r="E288" s="235"/>
      <c r="F288" s="165">
        <v>2</v>
      </c>
      <c r="G288" s="165"/>
      <c r="H288" s="99">
        <v>14</v>
      </c>
      <c r="I288" s="100" t="s">
        <v>116</v>
      </c>
      <c r="J288" s="92">
        <f>19+3+11</f>
        <v>33</v>
      </c>
      <c r="L288" s="1"/>
      <c r="M288" s="1"/>
      <c r="N288" s="1"/>
      <c r="O288" s="1"/>
      <c r="P288" s="1"/>
      <c r="Q288" s="1"/>
    </row>
    <row r="289" spans="1:17" ht="15.75" thickTop="1">
      <c r="A289" s="230">
        <v>7</v>
      </c>
      <c r="B289" s="230">
        <v>8</v>
      </c>
      <c r="C289" s="230" t="s">
        <v>0</v>
      </c>
      <c r="D289" s="231" t="s">
        <v>174</v>
      </c>
      <c r="E289" s="232">
        <v>-8.9</v>
      </c>
      <c r="F289" s="165">
        <v>0</v>
      </c>
      <c r="G289" s="165"/>
      <c r="H289" s="99">
        <v>15</v>
      </c>
      <c r="I289" s="100" t="s">
        <v>17</v>
      </c>
      <c r="J289" s="92">
        <f>7+1+2+15+6</f>
        <v>31</v>
      </c>
      <c r="L289" s="1"/>
      <c r="M289" s="259"/>
      <c r="N289" s="260"/>
      <c r="O289" s="260"/>
      <c r="P289" s="260"/>
      <c r="Q289" s="257"/>
    </row>
    <row r="290" spans="1:17">
      <c r="A290" s="230"/>
      <c r="B290" s="230"/>
      <c r="C290" s="230"/>
      <c r="D290" s="231" t="s">
        <v>93</v>
      </c>
      <c r="E290" s="232"/>
      <c r="F290" s="165">
        <v>0</v>
      </c>
      <c r="G290" s="165"/>
      <c r="H290" s="99">
        <v>15</v>
      </c>
      <c r="I290" s="100" t="s">
        <v>12</v>
      </c>
      <c r="J290" s="92">
        <f>13+7+11</f>
        <v>31</v>
      </c>
      <c r="L290" s="1"/>
      <c r="M290" s="261"/>
      <c r="N290" s="262"/>
      <c r="O290" s="262"/>
      <c r="P290" s="262"/>
      <c r="Q290" s="257"/>
    </row>
    <row r="291" spans="1:17">
      <c r="A291" s="233">
        <v>8</v>
      </c>
      <c r="B291" s="233">
        <v>10</v>
      </c>
      <c r="C291" s="233" t="s">
        <v>3</v>
      </c>
      <c r="D291" s="234" t="s">
        <v>125</v>
      </c>
      <c r="E291" s="235">
        <v>-15.4</v>
      </c>
      <c r="F291" s="165">
        <v>0</v>
      </c>
      <c r="G291" s="165"/>
      <c r="H291" s="92">
        <v>17</v>
      </c>
      <c r="I291" s="100" t="s">
        <v>148</v>
      </c>
      <c r="J291" s="92">
        <f>4+9+15+2</f>
        <v>30</v>
      </c>
      <c r="L291" s="1"/>
      <c r="M291" s="263"/>
      <c r="N291" s="262"/>
      <c r="O291" s="262"/>
      <c r="P291" s="262"/>
      <c r="Q291" s="257"/>
    </row>
    <row r="292" spans="1:17">
      <c r="A292" s="233"/>
      <c r="B292" s="233"/>
      <c r="C292" s="233"/>
      <c r="D292" s="234" t="s">
        <v>202</v>
      </c>
      <c r="E292" s="235"/>
      <c r="F292" s="165">
        <v>0</v>
      </c>
      <c r="G292" s="165"/>
      <c r="H292" s="99">
        <v>17</v>
      </c>
      <c r="I292" s="100" t="s">
        <v>118</v>
      </c>
      <c r="J292" s="92">
        <f>11+13+6</f>
        <v>30</v>
      </c>
      <c r="L292" s="1"/>
      <c r="M292" s="264"/>
      <c r="N292" s="265"/>
      <c r="O292" s="265"/>
      <c r="P292" s="262"/>
      <c r="Q292" s="257"/>
    </row>
    <row r="293" spans="1:17" ht="18.75">
      <c r="A293" s="230">
        <v>9</v>
      </c>
      <c r="B293" s="230">
        <v>5</v>
      </c>
      <c r="C293" s="230" t="s">
        <v>6</v>
      </c>
      <c r="D293" s="231" t="s">
        <v>157</v>
      </c>
      <c r="E293" s="232">
        <v>-49.2</v>
      </c>
      <c r="F293" s="165">
        <v>0</v>
      </c>
      <c r="G293" s="165"/>
      <c r="H293" s="99">
        <v>17</v>
      </c>
      <c r="I293" s="91" t="s">
        <v>194</v>
      </c>
      <c r="J293" s="209">
        <f>8+13+9</f>
        <v>30</v>
      </c>
      <c r="L293" s="1"/>
      <c r="M293" s="266"/>
      <c r="N293" s="267" t="s">
        <v>216</v>
      </c>
      <c r="O293" s="265"/>
      <c r="P293" s="262"/>
      <c r="Q293" s="257"/>
    </row>
    <row r="294" spans="1:17" ht="18">
      <c r="A294" s="230"/>
      <c r="B294" s="230"/>
      <c r="C294" s="230"/>
      <c r="D294" s="231" t="s">
        <v>21</v>
      </c>
      <c r="E294" s="232"/>
      <c r="F294" s="165">
        <v>0</v>
      </c>
      <c r="G294" s="165"/>
      <c r="H294" s="92">
        <v>20</v>
      </c>
      <c r="I294" s="91" t="s">
        <v>100</v>
      </c>
      <c r="J294" s="92">
        <f>12+1+4+12</f>
        <v>29</v>
      </c>
      <c r="L294" s="1"/>
      <c r="M294" s="268"/>
      <c r="N294" s="269"/>
      <c r="O294" s="270"/>
      <c r="P294" s="262"/>
      <c r="Q294" s="257"/>
    </row>
    <row r="295" spans="1:17" ht="19.5" thickBot="1">
      <c r="A295" s="236">
        <v>10</v>
      </c>
      <c r="B295" s="236">
        <v>5</v>
      </c>
      <c r="C295" s="236" t="s">
        <v>183</v>
      </c>
      <c r="D295" s="237" t="s">
        <v>151</v>
      </c>
      <c r="E295" s="238">
        <v>-65.5</v>
      </c>
      <c r="F295" s="165">
        <v>0</v>
      </c>
      <c r="G295" s="165"/>
      <c r="H295" s="92">
        <v>20</v>
      </c>
      <c r="I295" s="91" t="s">
        <v>103</v>
      </c>
      <c r="J295" s="92">
        <f>10+7+6+6</f>
        <v>29</v>
      </c>
      <c r="L295" s="1"/>
      <c r="M295" s="271"/>
      <c r="N295" s="272"/>
      <c r="O295" s="262"/>
      <c r="P295" s="262"/>
      <c r="Q295" s="257"/>
    </row>
    <row r="296" spans="1:17">
      <c r="D296" t="s">
        <v>77</v>
      </c>
      <c r="F296" s="165">
        <v>0</v>
      </c>
      <c r="G296" s="165"/>
      <c r="H296" s="99">
        <v>20</v>
      </c>
      <c r="I296" s="91" t="s">
        <v>104</v>
      </c>
      <c r="J296" s="92">
        <f>10+7+6+6</f>
        <v>29</v>
      </c>
      <c r="L296" s="1"/>
      <c r="M296" s="273">
        <v>1</v>
      </c>
      <c r="N296" s="274" t="s">
        <v>34</v>
      </c>
      <c r="O296" s="275"/>
      <c r="P296" s="262"/>
      <c r="Q296" s="257"/>
    </row>
    <row r="297" spans="1:17">
      <c r="A297" s="258" t="s">
        <v>211</v>
      </c>
      <c r="F297" s="165"/>
      <c r="G297" s="165"/>
      <c r="H297" s="99">
        <v>23</v>
      </c>
      <c r="I297" s="100" t="s">
        <v>15</v>
      </c>
      <c r="J297" s="92">
        <f>9+15+2+2</f>
        <v>28</v>
      </c>
      <c r="L297" s="1"/>
      <c r="M297" s="276">
        <v>2</v>
      </c>
      <c r="N297" s="277" t="s">
        <v>48</v>
      </c>
      <c r="O297" s="275"/>
      <c r="P297" s="262"/>
      <c r="Q297" s="257"/>
    </row>
    <row r="298" spans="1:17" ht="15.75">
      <c r="F298" s="164" t="s">
        <v>73</v>
      </c>
      <c r="G298" s="165"/>
      <c r="H298" s="99">
        <v>23</v>
      </c>
      <c r="I298" s="100" t="s">
        <v>18</v>
      </c>
      <c r="J298" s="92">
        <f>5+9+11+3</f>
        <v>28</v>
      </c>
      <c r="L298" s="1"/>
      <c r="M298" s="273">
        <v>3</v>
      </c>
      <c r="N298" s="274" t="s">
        <v>144</v>
      </c>
      <c r="O298" s="275"/>
      <c r="P298" s="262"/>
      <c r="Q298" s="257"/>
    </row>
    <row r="299" spans="1:17" ht="15.75" thickBot="1">
      <c r="A299" s="239">
        <v>1</v>
      </c>
      <c r="B299" s="239">
        <v>2</v>
      </c>
      <c r="C299" s="239" t="s">
        <v>8</v>
      </c>
      <c r="D299" s="240" t="s">
        <v>204</v>
      </c>
      <c r="E299" s="241">
        <v>75.8</v>
      </c>
      <c r="F299" s="1">
        <v>15</v>
      </c>
      <c r="G299" s="283"/>
      <c r="H299" s="99">
        <v>25</v>
      </c>
      <c r="I299" s="91" t="s">
        <v>163</v>
      </c>
      <c r="J299" s="92">
        <f>9+15+2</f>
        <v>26</v>
      </c>
      <c r="L299" s="1"/>
      <c r="M299" s="276">
        <v>4</v>
      </c>
      <c r="N299" s="277" t="s">
        <v>37</v>
      </c>
      <c r="O299" s="275"/>
      <c r="P299" s="262"/>
      <c r="Q299" s="257"/>
    </row>
    <row r="300" spans="1:17" ht="15.75" thickBot="1">
      <c r="A300" s="239"/>
      <c r="B300" s="239"/>
      <c r="C300" s="239"/>
      <c r="D300" s="240" t="s">
        <v>36</v>
      </c>
      <c r="E300" s="241"/>
      <c r="F300" s="40">
        <v>15</v>
      </c>
      <c r="G300" s="283"/>
      <c r="H300" s="99">
        <v>26</v>
      </c>
      <c r="I300" s="100" t="s">
        <v>52</v>
      </c>
      <c r="J300" s="92">
        <f>7+9+9</f>
        <v>25</v>
      </c>
      <c r="L300" s="1"/>
      <c r="M300" s="273">
        <v>4</v>
      </c>
      <c r="N300" s="280" t="s">
        <v>166</v>
      </c>
      <c r="O300" s="275"/>
      <c r="P300" s="262"/>
      <c r="Q300" s="257"/>
    </row>
    <row r="301" spans="1:17" ht="15.75" thickBot="1">
      <c r="A301" s="242">
        <v>2</v>
      </c>
      <c r="B301" s="242">
        <v>3</v>
      </c>
      <c r="C301" s="242" t="s">
        <v>7</v>
      </c>
      <c r="D301" s="243" t="s">
        <v>153</v>
      </c>
      <c r="E301" s="244">
        <v>31.6</v>
      </c>
      <c r="F301" s="194"/>
      <c r="G301" s="283"/>
      <c r="H301" s="92">
        <v>27</v>
      </c>
      <c r="I301" s="100" t="s">
        <v>35</v>
      </c>
      <c r="J301" s="92">
        <f>11+13</f>
        <v>24</v>
      </c>
      <c r="L301" s="1"/>
      <c r="M301" s="276">
        <v>6</v>
      </c>
      <c r="N301" s="277" t="s">
        <v>45</v>
      </c>
      <c r="O301" s="275"/>
      <c r="P301" s="262"/>
      <c r="Q301" s="257"/>
    </row>
    <row r="302" spans="1:17" ht="15.75" thickBot="1">
      <c r="A302" s="242"/>
      <c r="B302" s="242"/>
      <c r="C302" s="242"/>
      <c r="D302" s="243" t="s">
        <v>18</v>
      </c>
      <c r="E302" s="244"/>
      <c r="F302" s="283">
        <v>13</v>
      </c>
      <c r="G302" s="283"/>
      <c r="H302" s="92">
        <v>28</v>
      </c>
      <c r="I302" s="100" t="s">
        <v>117</v>
      </c>
      <c r="J302" s="92">
        <f>12+7</f>
        <v>19</v>
      </c>
      <c r="L302" s="1"/>
      <c r="M302" s="273">
        <v>6</v>
      </c>
      <c r="N302" s="274" t="s">
        <v>54</v>
      </c>
      <c r="O302" s="275"/>
      <c r="P302" s="262"/>
      <c r="Q302" s="257"/>
    </row>
    <row r="303" spans="1:17" ht="15.75" thickBot="1">
      <c r="A303" s="242">
        <v>1</v>
      </c>
      <c r="B303" s="242">
        <v>3</v>
      </c>
      <c r="C303" s="242" t="s">
        <v>94</v>
      </c>
      <c r="D303" s="243" t="s">
        <v>107</v>
      </c>
      <c r="E303" s="244">
        <v>18.2</v>
      </c>
      <c r="F303" s="283">
        <v>12</v>
      </c>
      <c r="G303" s="283"/>
      <c r="H303" s="92">
        <v>28</v>
      </c>
      <c r="I303" s="100" t="s">
        <v>59</v>
      </c>
      <c r="J303" s="92">
        <f>3+8+4+4</f>
        <v>19</v>
      </c>
      <c r="L303" s="1"/>
      <c r="M303" s="278">
        <v>6</v>
      </c>
      <c r="N303" s="277" t="s">
        <v>46</v>
      </c>
      <c r="O303" s="275"/>
      <c r="P303" s="262"/>
      <c r="Q303" s="257"/>
    </row>
    <row r="304" spans="1:17" ht="15.75" thickBot="1">
      <c r="A304" s="242"/>
      <c r="B304" s="242"/>
      <c r="C304" s="242"/>
      <c r="D304" s="243" t="s">
        <v>34</v>
      </c>
      <c r="E304" s="244"/>
      <c r="F304" s="283">
        <v>12</v>
      </c>
      <c r="G304" s="283"/>
      <c r="H304" s="92">
        <v>28</v>
      </c>
      <c r="I304" s="91" t="s">
        <v>99</v>
      </c>
      <c r="J304" s="92">
        <f>12+2+5</f>
        <v>19</v>
      </c>
      <c r="L304" s="1"/>
      <c r="M304" s="279">
        <v>9</v>
      </c>
      <c r="N304" s="274" t="s">
        <v>56</v>
      </c>
      <c r="O304" s="275"/>
      <c r="P304" s="262"/>
      <c r="Q304" s="257"/>
    </row>
    <row r="305" spans="1:19" ht="15.75" thickBot="1">
      <c r="A305" s="239">
        <v>3</v>
      </c>
      <c r="B305" s="239">
        <v>6</v>
      </c>
      <c r="C305" s="239" t="s">
        <v>2</v>
      </c>
      <c r="D305" s="240" t="s">
        <v>159</v>
      </c>
      <c r="E305" s="241">
        <v>12</v>
      </c>
      <c r="F305" s="283">
        <v>10</v>
      </c>
      <c r="G305" s="283"/>
      <c r="H305" s="92">
        <v>31</v>
      </c>
      <c r="I305" s="91" t="s">
        <v>102</v>
      </c>
      <c r="J305" s="92">
        <v>17</v>
      </c>
      <c r="L305" s="1"/>
      <c r="M305" s="276">
        <v>9</v>
      </c>
      <c r="N305" s="298" t="s">
        <v>194</v>
      </c>
      <c r="O305" s="275"/>
      <c r="P305" s="262"/>
      <c r="Q305" s="257"/>
    </row>
    <row r="306" spans="1:19" ht="15.75" thickBot="1">
      <c r="A306" s="239"/>
      <c r="B306" s="239"/>
      <c r="C306" s="239"/>
      <c r="D306" s="240" t="s">
        <v>205</v>
      </c>
      <c r="E306" s="241"/>
      <c r="F306" s="283">
        <v>10</v>
      </c>
      <c r="G306" s="283"/>
      <c r="H306" s="92">
        <v>32</v>
      </c>
      <c r="I306" s="100" t="s">
        <v>39</v>
      </c>
      <c r="J306" s="92">
        <f>1+8+7</f>
        <v>16</v>
      </c>
      <c r="L306" s="1"/>
      <c r="M306" s="273">
        <v>11</v>
      </c>
      <c r="N306" s="274" t="s">
        <v>18</v>
      </c>
      <c r="O306" s="275"/>
      <c r="P306" s="262"/>
      <c r="Q306" s="257"/>
    </row>
    <row r="307" spans="1:19" ht="15.75" thickBot="1">
      <c r="A307" s="245">
        <v>2</v>
      </c>
      <c r="B307" s="245">
        <v>1</v>
      </c>
      <c r="C307" s="245" t="s">
        <v>89</v>
      </c>
      <c r="D307" s="246" t="s">
        <v>195</v>
      </c>
      <c r="E307" s="247">
        <v>12</v>
      </c>
      <c r="F307" s="283">
        <v>8</v>
      </c>
      <c r="G307" s="283"/>
      <c r="H307" s="92">
        <v>32</v>
      </c>
      <c r="I307" s="176" t="s">
        <v>23</v>
      </c>
      <c r="J307" s="92">
        <f>1+8+7</f>
        <v>16</v>
      </c>
      <c r="L307" s="1"/>
      <c r="M307" s="276">
        <v>12</v>
      </c>
      <c r="N307" s="277" t="s">
        <v>21</v>
      </c>
      <c r="O307" s="275"/>
      <c r="P307" s="262"/>
      <c r="Q307" s="257"/>
    </row>
    <row r="308" spans="1:19" ht="15.75" thickBot="1">
      <c r="A308" s="245"/>
      <c r="B308" s="245"/>
      <c r="C308" s="245"/>
      <c r="D308" s="246" t="s">
        <v>196</v>
      </c>
      <c r="E308" s="247"/>
      <c r="F308" s="283">
        <v>8</v>
      </c>
      <c r="G308" s="283"/>
      <c r="H308" s="92">
        <v>34</v>
      </c>
      <c r="I308" s="91" t="s">
        <v>193</v>
      </c>
      <c r="J308" s="92">
        <v>13</v>
      </c>
      <c r="L308" s="1"/>
      <c r="M308" s="279">
        <v>13</v>
      </c>
      <c r="N308" s="274" t="s">
        <v>38</v>
      </c>
      <c r="O308" s="275"/>
      <c r="P308" s="262"/>
      <c r="Q308" s="257"/>
    </row>
    <row r="309" spans="1:19" ht="15.75" thickBot="1">
      <c r="A309" s="239">
        <v>3</v>
      </c>
      <c r="B309" s="239">
        <v>7</v>
      </c>
      <c r="C309" s="239" t="s">
        <v>90</v>
      </c>
      <c r="D309" s="240" t="s">
        <v>125</v>
      </c>
      <c r="E309" s="241">
        <v>5</v>
      </c>
      <c r="F309" s="283">
        <v>6</v>
      </c>
      <c r="G309" s="283"/>
      <c r="H309" s="92">
        <v>35</v>
      </c>
      <c r="I309" s="100" t="s">
        <v>36</v>
      </c>
      <c r="J309" s="92">
        <v>11</v>
      </c>
      <c r="L309" s="1"/>
      <c r="M309" s="276">
        <v>14</v>
      </c>
      <c r="N309" s="298" t="s">
        <v>103</v>
      </c>
      <c r="O309" s="275"/>
      <c r="P309" s="262"/>
      <c r="Q309" s="257"/>
    </row>
    <row r="310" spans="1:19" ht="15.75" thickBot="1">
      <c r="A310" s="239"/>
      <c r="B310" s="239"/>
      <c r="C310" s="239"/>
      <c r="D310" s="240" t="s">
        <v>80</v>
      </c>
      <c r="E310" s="241"/>
      <c r="F310" s="283">
        <v>6</v>
      </c>
      <c r="G310" s="283"/>
      <c r="H310" s="92">
        <v>35</v>
      </c>
      <c r="I310" s="100" t="s">
        <v>14</v>
      </c>
      <c r="J310" s="92">
        <v>11</v>
      </c>
      <c r="L310" s="1"/>
      <c r="M310" s="273">
        <v>14</v>
      </c>
      <c r="N310" s="280" t="s">
        <v>104</v>
      </c>
      <c r="O310" s="275"/>
      <c r="P310" s="262"/>
      <c r="Q310" s="257"/>
    </row>
    <row r="311" spans="1:19" ht="15.75" thickBot="1">
      <c r="A311" s="245">
        <v>4</v>
      </c>
      <c r="B311" s="245">
        <v>4</v>
      </c>
      <c r="C311" s="245" t="s">
        <v>0</v>
      </c>
      <c r="D311" s="246" t="s">
        <v>134</v>
      </c>
      <c r="E311" s="247">
        <v>0.8</v>
      </c>
      <c r="F311" s="283">
        <v>4</v>
      </c>
      <c r="G311" s="283"/>
      <c r="H311" s="92">
        <v>35</v>
      </c>
      <c r="I311" s="100" t="s">
        <v>146</v>
      </c>
      <c r="J311" s="92">
        <v>11</v>
      </c>
      <c r="L311" s="1"/>
      <c r="M311" s="276">
        <v>14</v>
      </c>
      <c r="N311" s="277" t="s">
        <v>15</v>
      </c>
      <c r="O311" s="275"/>
      <c r="P311" s="262"/>
      <c r="Q311" s="257"/>
    </row>
    <row r="312" spans="1:19" ht="15.75" thickBot="1">
      <c r="A312" s="245"/>
      <c r="B312" s="245"/>
      <c r="C312" s="245"/>
      <c r="D312" s="246" t="s">
        <v>55</v>
      </c>
      <c r="E312" s="247"/>
      <c r="F312" s="194"/>
      <c r="G312" s="283"/>
      <c r="H312" s="92">
        <v>35</v>
      </c>
      <c r="I312" s="100" t="s">
        <v>147</v>
      </c>
      <c r="J312" s="92">
        <v>11</v>
      </c>
      <c r="L312" s="1"/>
      <c r="M312" s="276"/>
      <c r="N312" s="277"/>
      <c r="O312" s="275"/>
      <c r="P312" s="262"/>
      <c r="Q312" s="257"/>
    </row>
    <row r="313" spans="1:19" ht="15.75" thickBot="1">
      <c r="A313" s="239">
        <v>5</v>
      </c>
      <c r="B313" s="239">
        <v>5</v>
      </c>
      <c r="C313" s="239" t="s">
        <v>85</v>
      </c>
      <c r="D313" s="246" t="s">
        <v>114</v>
      </c>
      <c r="E313" s="247">
        <v>-0.4</v>
      </c>
      <c r="F313" s="283">
        <v>3</v>
      </c>
      <c r="G313" s="283"/>
      <c r="H313" s="92">
        <v>35</v>
      </c>
      <c r="I313" s="91" t="s">
        <v>162</v>
      </c>
      <c r="J313" s="92">
        <v>11</v>
      </c>
      <c r="L313" s="1"/>
      <c r="M313" s="261"/>
      <c r="N313" s="262"/>
      <c r="O313" s="262"/>
      <c r="P313" s="262"/>
      <c r="Q313" s="257"/>
    </row>
    <row r="314" spans="1:19" ht="15.75" thickBot="1">
      <c r="A314" s="239"/>
      <c r="B314" s="239"/>
      <c r="C314" s="239"/>
      <c r="D314" s="246" t="s">
        <v>88</v>
      </c>
      <c r="E314" s="247"/>
      <c r="F314" s="283">
        <v>3</v>
      </c>
      <c r="G314" s="283"/>
      <c r="H314" s="92">
        <v>40</v>
      </c>
      <c r="I314" s="100" t="s">
        <v>119</v>
      </c>
      <c r="J314" s="92">
        <f>5+5</f>
        <v>10</v>
      </c>
      <c r="L314" s="1"/>
      <c r="M314" s="261"/>
      <c r="N314" s="262"/>
      <c r="O314" s="262"/>
      <c r="P314" s="262"/>
      <c r="Q314" s="257"/>
    </row>
    <row r="315" spans="1:19" ht="15.75" thickBot="1">
      <c r="A315" s="245">
        <v>4</v>
      </c>
      <c r="B315" s="245">
        <v>4</v>
      </c>
      <c r="C315" s="245" t="s">
        <v>86</v>
      </c>
      <c r="D315" s="240" t="s">
        <v>161</v>
      </c>
      <c r="E315" s="241">
        <v>-5.6</v>
      </c>
      <c r="F315" s="283">
        <v>1</v>
      </c>
      <c r="G315" s="283"/>
      <c r="H315" s="92">
        <v>40</v>
      </c>
      <c r="I315" s="100" t="s">
        <v>120</v>
      </c>
      <c r="J315" s="92">
        <f>5+5</f>
        <v>10</v>
      </c>
      <c r="L315" s="1"/>
      <c r="M315" s="281"/>
      <c r="N315" s="282"/>
      <c r="O315" s="282"/>
      <c r="P315" s="282"/>
      <c r="Q315" s="257"/>
    </row>
    <row r="316" spans="1:19" ht="15.75" thickBot="1">
      <c r="A316" s="245"/>
      <c r="B316" s="245"/>
      <c r="C316" s="245"/>
      <c r="D316" s="240" t="s">
        <v>137</v>
      </c>
      <c r="E316" s="241"/>
      <c r="F316" s="283">
        <v>1</v>
      </c>
      <c r="G316" s="283"/>
      <c r="H316" s="92">
        <v>40</v>
      </c>
      <c r="I316" s="91" t="s">
        <v>175</v>
      </c>
      <c r="J316" s="92">
        <f>10</f>
        <v>10</v>
      </c>
      <c r="L316" s="1"/>
      <c r="M316" s="1"/>
      <c r="N316" s="1"/>
      <c r="O316" s="1"/>
      <c r="P316" s="1"/>
      <c r="Q316" s="1"/>
    </row>
    <row r="317" spans="1:19" ht="15.75" thickBot="1">
      <c r="A317" s="245">
        <v>6</v>
      </c>
      <c r="B317" s="245">
        <v>2</v>
      </c>
      <c r="C317" s="245" t="s">
        <v>91</v>
      </c>
      <c r="D317" s="246" t="s">
        <v>206</v>
      </c>
      <c r="E317" s="247">
        <v>-14.4</v>
      </c>
      <c r="F317" s="283">
        <v>0</v>
      </c>
      <c r="G317" s="283"/>
      <c r="H317" s="92">
        <v>40</v>
      </c>
      <c r="I317" s="91" t="s">
        <v>178</v>
      </c>
      <c r="J317" s="92">
        <f>10</f>
        <v>10</v>
      </c>
    </row>
    <row r="318" spans="1:19" ht="15.75" thickBot="1">
      <c r="A318" s="245"/>
      <c r="B318" s="245"/>
      <c r="C318" s="245"/>
      <c r="D318" s="246" t="s">
        <v>96</v>
      </c>
      <c r="E318" s="247"/>
      <c r="F318" s="283">
        <v>0</v>
      </c>
      <c r="G318" s="283"/>
      <c r="H318" s="92">
        <v>44</v>
      </c>
      <c r="I318" s="91" t="s">
        <v>165</v>
      </c>
      <c r="J318" s="92">
        <f>2+5</f>
        <v>7</v>
      </c>
    </row>
    <row r="319" spans="1:19" ht="15.75" thickBot="1">
      <c r="A319" s="249">
        <v>7</v>
      </c>
      <c r="B319" s="249">
        <v>5</v>
      </c>
      <c r="C319" s="249" t="s">
        <v>81</v>
      </c>
      <c r="D319" s="253" t="s">
        <v>207</v>
      </c>
      <c r="E319" s="251">
        <v>-14.8</v>
      </c>
      <c r="F319" s="283">
        <v>0</v>
      </c>
      <c r="G319" s="283"/>
      <c r="H319" s="92">
        <v>45</v>
      </c>
      <c r="I319" s="91" t="s">
        <v>101</v>
      </c>
      <c r="J319" s="92">
        <v>6</v>
      </c>
    </row>
    <row r="320" spans="1:19" ht="15.75" thickBot="1">
      <c r="A320" s="254"/>
      <c r="B320" s="254"/>
      <c r="C320" s="254"/>
      <c r="D320" s="255" t="s">
        <v>208</v>
      </c>
      <c r="E320" s="256"/>
      <c r="F320" s="283">
        <v>0</v>
      </c>
      <c r="G320" s="283"/>
      <c r="H320" s="92">
        <v>46</v>
      </c>
      <c r="I320" s="91" t="s">
        <v>164</v>
      </c>
      <c r="J320" s="92">
        <v>5</v>
      </c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6.5" thickBot="1">
      <c r="A321" s="239">
        <v>5</v>
      </c>
      <c r="B321" s="239">
        <v>5</v>
      </c>
      <c r="C321" s="239" t="s">
        <v>1</v>
      </c>
      <c r="D321" s="240" t="s">
        <v>209</v>
      </c>
      <c r="E321" s="241">
        <v>-26.6</v>
      </c>
      <c r="F321" s="283">
        <v>0</v>
      </c>
      <c r="G321" s="283"/>
      <c r="H321" s="209">
        <v>47</v>
      </c>
      <c r="I321" s="227" t="s">
        <v>174</v>
      </c>
      <c r="J321" s="92">
        <v>2</v>
      </c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6.5" thickBot="1">
      <c r="A322" s="239"/>
      <c r="B322" s="239"/>
      <c r="C322" s="239"/>
      <c r="D322" s="240" t="s">
        <v>106</v>
      </c>
      <c r="E322" s="241"/>
      <c r="F322" s="283">
        <v>0</v>
      </c>
      <c r="G322" s="283"/>
      <c r="H322" s="209">
        <v>47</v>
      </c>
      <c r="I322" s="227" t="s">
        <v>93</v>
      </c>
      <c r="J322" s="92">
        <v>2</v>
      </c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6.5" thickBot="1">
      <c r="A323" s="245">
        <v>6</v>
      </c>
      <c r="B323" s="245">
        <v>1</v>
      </c>
      <c r="C323" s="245" t="s">
        <v>6</v>
      </c>
      <c r="D323" s="248" t="s">
        <v>210</v>
      </c>
      <c r="E323" s="247">
        <v>-39.6</v>
      </c>
      <c r="F323" s="283">
        <v>0</v>
      </c>
      <c r="G323" s="283"/>
      <c r="H323" s="228">
        <v>49</v>
      </c>
      <c r="I323" s="91" t="s">
        <v>176</v>
      </c>
      <c r="J323" s="225">
        <v>0</v>
      </c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6.5" thickBot="1">
      <c r="A324" s="245"/>
      <c r="B324" s="245"/>
      <c r="C324" s="245"/>
      <c r="D324" s="248" t="s">
        <v>50</v>
      </c>
      <c r="E324" s="247"/>
      <c r="F324" s="283">
        <v>0</v>
      </c>
      <c r="G324" s="283"/>
      <c r="H324" s="229">
        <v>49</v>
      </c>
      <c r="I324" s="177" t="s">
        <v>177</v>
      </c>
      <c r="J324" s="226">
        <v>0</v>
      </c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thickBot="1">
      <c r="A325" s="249">
        <v>7</v>
      </c>
      <c r="B325" s="249">
        <v>7</v>
      </c>
      <c r="C325" s="249" t="s">
        <v>4</v>
      </c>
      <c r="D325" s="250" t="s">
        <v>167</v>
      </c>
      <c r="E325" s="251">
        <v>-54</v>
      </c>
      <c r="F325" s="283">
        <v>0</v>
      </c>
      <c r="G325" s="283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thickBot="1">
      <c r="D326" t="s">
        <v>54</v>
      </c>
      <c r="F326" s="1">
        <v>0</v>
      </c>
      <c r="G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thickTop="1">
      <c r="A327" s="165"/>
      <c r="B327" s="165"/>
      <c r="C327" s="165"/>
      <c r="D327" s="165"/>
      <c r="E327" s="165"/>
      <c r="F327" s="1"/>
      <c r="G327" s="1"/>
      <c r="H327" s="96"/>
      <c r="I327" s="72"/>
      <c r="J327" s="123" t="s">
        <v>122</v>
      </c>
      <c r="K327" s="1"/>
      <c r="L327" s="1"/>
      <c r="M327" s="259"/>
      <c r="N327" s="260"/>
      <c r="O327" s="260"/>
      <c r="P327" s="260"/>
      <c r="Q327" s="317"/>
      <c r="R327" s="1"/>
      <c r="S327" s="1"/>
    </row>
    <row r="328" spans="1:19" ht="15.75">
      <c r="A328" s="294" t="s">
        <v>214</v>
      </c>
      <c r="F328" s="1"/>
      <c r="G328" s="1"/>
      <c r="H328" s="25" t="s">
        <v>30</v>
      </c>
      <c r="I328" s="26" t="s">
        <v>29</v>
      </c>
      <c r="J328" s="26" t="s">
        <v>33</v>
      </c>
      <c r="K328" s="1"/>
      <c r="L328" s="1"/>
      <c r="M328" s="261"/>
      <c r="N328" s="262"/>
      <c r="O328" s="262"/>
      <c r="P328" s="262"/>
      <c r="Q328" s="317"/>
      <c r="R328" s="1"/>
      <c r="S328" s="1"/>
    </row>
    <row r="329" spans="1:19" ht="15.75">
      <c r="A329" s="165"/>
      <c r="B329" s="165"/>
      <c r="C329" s="165"/>
      <c r="D329" s="165"/>
      <c r="E329" s="165"/>
      <c r="F329" s="164" t="s">
        <v>73</v>
      </c>
      <c r="G329" s="165"/>
      <c r="H329" s="27"/>
      <c r="I329" s="28"/>
      <c r="J329" s="28" t="s">
        <v>31</v>
      </c>
      <c r="K329" s="1"/>
      <c r="L329" s="1"/>
      <c r="M329" s="263"/>
      <c r="N329" s="262"/>
      <c r="O329" s="262"/>
      <c r="P329" s="262"/>
      <c r="Q329" s="317"/>
      <c r="R329" s="1"/>
      <c r="S329" s="1"/>
    </row>
    <row r="330" spans="1:19" ht="15.75" thickBot="1">
      <c r="A330" s="284">
        <v>1</v>
      </c>
      <c r="B330" s="284">
        <v>4</v>
      </c>
      <c r="C330" s="284" t="s">
        <v>4</v>
      </c>
      <c r="D330" s="285" t="s">
        <v>107</v>
      </c>
      <c r="E330" s="286">
        <v>63.9</v>
      </c>
      <c r="F330" s="293">
        <v>13</v>
      </c>
      <c r="G330" s="252"/>
      <c r="H330" s="173"/>
      <c r="I330" s="174"/>
      <c r="J330" s="175"/>
      <c r="K330" s="1"/>
      <c r="L330" s="1"/>
      <c r="M330" s="264"/>
      <c r="N330" s="265"/>
      <c r="O330" s="265"/>
      <c r="P330" s="262"/>
      <c r="Q330" s="317"/>
      <c r="R330" s="1"/>
      <c r="S330" s="1"/>
    </row>
    <row r="331" spans="1:19" ht="19.5" thickBot="1">
      <c r="A331" s="284"/>
      <c r="B331" s="284"/>
      <c r="C331" s="284"/>
      <c r="D331" s="285" t="s">
        <v>34</v>
      </c>
      <c r="E331" s="286"/>
      <c r="F331" s="293">
        <v>13</v>
      </c>
      <c r="G331" s="252"/>
      <c r="H331" s="99">
        <v>1</v>
      </c>
      <c r="I331" s="100" t="s">
        <v>34</v>
      </c>
      <c r="J331" s="92">
        <f>13+5+14+17+4+22+4+11+12+13+13</f>
        <v>128</v>
      </c>
      <c r="K331" s="1"/>
      <c r="L331" s="1"/>
      <c r="M331" s="266"/>
      <c r="N331" s="267" t="s">
        <v>222</v>
      </c>
      <c r="O331" s="265"/>
      <c r="P331" s="262"/>
      <c r="Q331" s="317"/>
      <c r="R331" s="1"/>
      <c r="S331" s="1"/>
    </row>
    <row r="332" spans="1:19" ht="18.75" thickBot="1">
      <c r="A332" s="287">
        <v>2</v>
      </c>
      <c r="B332" s="287">
        <v>2</v>
      </c>
      <c r="C332" s="287" t="s">
        <v>0</v>
      </c>
      <c r="D332" s="288" t="s">
        <v>195</v>
      </c>
      <c r="E332" s="289">
        <v>28.1</v>
      </c>
      <c r="F332" s="293">
        <v>11</v>
      </c>
      <c r="G332" s="252"/>
      <c r="H332" s="99">
        <v>2</v>
      </c>
      <c r="I332" s="100" t="s">
        <v>48</v>
      </c>
      <c r="J332" s="92">
        <f>5+14+19+8+22+12+13+13</f>
        <v>106</v>
      </c>
      <c r="K332" s="1"/>
      <c r="L332" s="1"/>
      <c r="M332" s="268"/>
      <c r="N332" s="269"/>
      <c r="O332" s="270"/>
      <c r="P332" s="262"/>
      <c r="Q332" s="317"/>
      <c r="R332" s="1"/>
      <c r="S332" s="1"/>
    </row>
    <row r="333" spans="1:19" ht="19.5" thickBot="1">
      <c r="A333" s="287"/>
      <c r="B333" s="287"/>
      <c r="C333" s="287"/>
      <c r="D333" s="288" t="s">
        <v>196</v>
      </c>
      <c r="E333" s="289"/>
      <c r="F333" s="293">
        <v>11</v>
      </c>
      <c r="G333" s="252"/>
      <c r="H333" s="99">
        <v>3</v>
      </c>
      <c r="I333" s="100" t="s">
        <v>144</v>
      </c>
      <c r="J333" s="92">
        <f>13+15+12+8+10+11</f>
        <v>69</v>
      </c>
      <c r="K333" s="1"/>
      <c r="L333" s="1"/>
      <c r="M333" s="271"/>
      <c r="N333" s="272"/>
      <c r="O333" s="262"/>
      <c r="P333" s="262"/>
      <c r="Q333" s="317"/>
      <c r="R333" s="1"/>
      <c r="S333" s="1"/>
    </row>
    <row r="334" spans="1:19" ht="15.75" thickBot="1">
      <c r="A334" s="284">
        <v>3</v>
      </c>
      <c r="B334" s="284">
        <v>7</v>
      </c>
      <c r="C334" s="284" t="s">
        <v>5</v>
      </c>
      <c r="D334" s="285" t="s">
        <v>168</v>
      </c>
      <c r="E334" s="286">
        <v>27.9</v>
      </c>
      <c r="F334" s="293">
        <v>9</v>
      </c>
      <c r="G334" s="252"/>
      <c r="H334" s="99">
        <v>4</v>
      </c>
      <c r="I334" s="100" t="s">
        <v>45</v>
      </c>
      <c r="J334" s="92">
        <f>11+16+9+1+4+8+4+15</f>
        <v>68</v>
      </c>
      <c r="K334" s="1"/>
      <c r="L334" s="1"/>
      <c r="M334" s="273">
        <v>1</v>
      </c>
      <c r="N334" s="274" t="s">
        <v>34</v>
      </c>
      <c r="O334" s="275"/>
      <c r="P334" s="262"/>
      <c r="Q334" s="317"/>
      <c r="R334" s="1"/>
      <c r="S334" s="1"/>
    </row>
    <row r="335" spans="1:19" ht="15.75" thickBot="1">
      <c r="A335" s="284"/>
      <c r="B335" s="284"/>
      <c r="C335" s="284"/>
      <c r="D335" s="285" t="s">
        <v>37</v>
      </c>
      <c r="E335" s="286"/>
      <c r="F335" s="293">
        <v>9</v>
      </c>
      <c r="G335" s="252"/>
      <c r="H335" s="99">
        <v>5</v>
      </c>
      <c r="I335" s="100" t="s">
        <v>56</v>
      </c>
      <c r="J335" s="92">
        <f>11+16+9+1+8+4+15</f>
        <v>64</v>
      </c>
      <c r="K335" s="1"/>
      <c r="L335" s="1"/>
      <c r="M335" s="276">
        <v>2</v>
      </c>
      <c r="N335" s="277" t="s">
        <v>48</v>
      </c>
      <c r="O335" s="275"/>
      <c r="P335" s="262"/>
      <c r="Q335" s="317"/>
      <c r="R335" s="1"/>
      <c r="S335" s="1"/>
    </row>
    <row r="336" spans="1:19" ht="15.75" thickBot="1">
      <c r="A336" s="287">
        <v>4</v>
      </c>
      <c r="B336" s="287">
        <v>9</v>
      </c>
      <c r="C336" s="287" t="s">
        <v>6</v>
      </c>
      <c r="D336" s="288" t="s">
        <v>134</v>
      </c>
      <c r="E336" s="289">
        <v>24.9</v>
      </c>
      <c r="F336" s="293">
        <v>7</v>
      </c>
      <c r="G336" s="252"/>
      <c r="H336" s="99">
        <v>6</v>
      </c>
      <c r="I336" s="100" t="s">
        <v>54</v>
      </c>
      <c r="J336" s="92">
        <f>9+13+11+10+7+3+9</f>
        <v>62</v>
      </c>
      <c r="K336" s="1"/>
      <c r="L336" s="1"/>
      <c r="M336" s="273">
        <v>3</v>
      </c>
      <c r="N336" s="274" t="s">
        <v>144</v>
      </c>
      <c r="O336" s="275"/>
      <c r="P336" s="262"/>
      <c r="Q336" s="317"/>
      <c r="R336" s="1"/>
      <c r="S336" s="1"/>
    </row>
    <row r="337" spans="1:19" ht="15.75" thickBot="1">
      <c r="A337" s="287"/>
      <c r="B337" s="287"/>
      <c r="C337" s="287"/>
      <c r="D337" s="288" t="s">
        <v>135</v>
      </c>
      <c r="E337" s="289"/>
      <c r="F337" s="293">
        <v>7</v>
      </c>
      <c r="G337" s="252"/>
      <c r="H337" s="99">
        <v>6</v>
      </c>
      <c r="I337" s="100" t="s">
        <v>46</v>
      </c>
      <c r="J337" s="92">
        <f>9+13+11+10+7+3+9</f>
        <v>62</v>
      </c>
      <c r="K337" s="1"/>
      <c r="L337" s="1"/>
      <c r="M337" s="276">
        <v>4</v>
      </c>
      <c r="N337" s="277" t="s">
        <v>45</v>
      </c>
      <c r="O337" s="275"/>
      <c r="P337" s="262"/>
      <c r="Q337" s="317"/>
      <c r="R337" s="1"/>
      <c r="S337" s="1"/>
    </row>
    <row r="338" spans="1:19" ht="15.75" thickBot="1">
      <c r="A338" s="284">
        <v>5</v>
      </c>
      <c r="B338" s="284">
        <v>5</v>
      </c>
      <c r="C338" s="284" t="s">
        <v>212</v>
      </c>
      <c r="D338" s="285" t="s">
        <v>114</v>
      </c>
      <c r="E338" s="286">
        <v>20.9</v>
      </c>
      <c r="F338" s="293">
        <v>5</v>
      </c>
      <c r="G338" s="252"/>
      <c r="H338" s="92">
        <v>8</v>
      </c>
      <c r="I338" s="100" t="s">
        <v>37</v>
      </c>
      <c r="J338" s="92">
        <f>9+15+17+2+2+9+3</f>
        <v>57</v>
      </c>
      <c r="K338" s="1"/>
      <c r="L338" s="1"/>
      <c r="M338" s="273">
        <v>5</v>
      </c>
      <c r="N338" s="274" t="s">
        <v>56</v>
      </c>
      <c r="O338" s="275"/>
      <c r="P338" s="262"/>
      <c r="Q338" s="317"/>
      <c r="R338" s="1"/>
      <c r="S338" s="1"/>
    </row>
    <row r="339" spans="1:19" ht="15.75" thickBot="1">
      <c r="A339" s="284"/>
      <c r="B339" s="284"/>
      <c r="C339" s="284"/>
      <c r="D339" s="285" t="s">
        <v>88</v>
      </c>
      <c r="E339" s="286"/>
      <c r="F339" s="293">
        <v>5</v>
      </c>
      <c r="G339" s="252"/>
      <c r="H339" s="92">
        <v>9</v>
      </c>
      <c r="I339" s="91" t="s">
        <v>166</v>
      </c>
      <c r="J339" s="92">
        <f>1+4+8+13+9+8+11</f>
        <v>54</v>
      </c>
      <c r="K339" s="1"/>
      <c r="L339" s="1"/>
      <c r="M339" s="276">
        <v>6</v>
      </c>
      <c r="N339" s="277" t="s">
        <v>54</v>
      </c>
      <c r="O339" s="275"/>
      <c r="P339" s="262"/>
      <c r="Q339" s="317"/>
      <c r="R339" s="1"/>
      <c r="S339" s="1"/>
    </row>
    <row r="340" spans="1:19" ht="16.5" thickBot="1">
      <c r="A340" s="287">
        <v>6</v>
      </c>
      <c r="B340" s="287">
        <v>11</v>
      </c>
      <c r="C340" s="287" t="s">
        <v>182</v>
      </c>
      <c r="D340" s="288" t="s">
        <v>167</v>
      </c>
      <c r="E340" s="289">
        <v>20.3</v>
      </c>
      <c r="F340" s="293">
        <v>3</v>
      </c>
      <c r="G340" s="252"/>
      <c r="H340" s="99">
        <v>10</v>
      </c>
      <c r="I340" s="91" t="s">
        <v>194</v>
      </c>
      <c r="J340" s="209">
        <f>8+13+9+8+11</f>
        <v>49</v>
      </c>
      <c r="K340" s="1"/>
      <c r="L340" s="1"/>
      <c r="M340" s="273">
        <v>6</v>
      </c>
      <c r="N340" s="274" t="s">
        <v>46</v>
      </c>
      <c r="O340" s="275"/>
      <c r="P340" s="262"/>
      <c r="Q340" s="317"/>
      <c r="R340" s="1"/>
      <c r="S340" s="1"/>
    </row>
    <row r="341" spans="1:19" ht="15.75" thickBot="1">
      <c r="A341" s="287"/>
      <c r="B341" s="287"/>
      <c r="C341" s="287"/>
      <c r="D341" s="288" t="s">
        <v>54</v>
      </c>
      <c r="E341" s="289"/>
      <c r="F341" s="293">
        <v>3</v>
      </c>
      <c r="G341" s="252"/>
      <c r="H341" s="99">
        <v>11</v>
      </c>
      <c r="I341" s="100" t="s">
        <v>145</v>
      </c>
      <c r="J341" s="92">
        <f>13+15+8+11</f>
        <v>47</v>
      </c>
      <c r="K341" s="1"/>
      <c r="L341" s="1"/>
      <c r="M341" s="278">
        <v>8</v>
      </c>
      <c r="N341" s="277" t="s">
        <v>37</v>
      </c>
      <c r="O341" s="275"/>
      <c r="P341" s="262"/>
      <c r="Q341" s="317"/>
      <c r="R341" s="1"/>
      <c r="S341" s="1"/>
    </row>
    <row r="342" spans="1:19" ht="15.75" thickBot="1">
      <c r="A342" s="284">
        <v>7</v>
      </c>
      <c r="B342" s="284">
        <v>1</v>
      </c>
      <c r="C342" s="284" t="s">
        <v>1</v>
      </c>
      <c r="D342" s="285" t="s">
        <v>213</v>
      </c>
      <c r="E342" s="286">
        <v>-2.7</v>
      </c>
      <c r="F342" s="295">
        <v>1</v>
      </c>
      <c r="G342" s="252"/>
      <c r="H342" s="99">
        <v>12</v>
      </c>
      <c r="I342" s="91" t="s">
        <v>103</v>
      </c>
      <c r="J342" s="92">
        <f>10+7+6+6+3+5+7</f>
        <v>44</v>
      </c>
      <c r="K342" s="1"/>
      <c r="L342" s="1"/>
      <c r="M342" s="279">
        <v>9</v>
      </c>
      <c r="N342" s="280" t="s">
        <v>166</v>
      </c>
      <c r="O342" s="275"/>
      <c r="P342" s="262"/>
      <c r="Q342" s="317"/>
      <c r="R342" s="1"/>
      <c r="S342" s="1"/>
    </row>
    <row r="343" spans="1:19" ht="15.75" thickBot="1">
      <c r="A343" s="284"/>
      <c r="B343" s="284"/>
      <c r="C343" s="284"/>
      <c r="D343" s="285" t="s">
        <v>50</v>
      </c>
      <c r="E343" s="286"/>
      <c r="F343" s="296"/>
      <c r="G343" s="252"/>
      <c r="H343" s="92">
        <v>12</v>
      </c>
      <c r="I343" s="91" t="s">
        <v>104</v>
      </c>
      <c r="J343" s="92">
        <f>10+7+6+6+3+5+7</f>
        <v>44</v>
      </c>
      <c r="K343" s="1"/>
      <c r="L343" s="1"/>
      <c r="M343" s="276">
        <v>10</v>
      </c>
      <c r="N343" s="298" t="s">
        <v>194</v>
      </c>
      <c r="O343" s="275"/>
      <c r="P343" s="262"/>
      <c r="Q343" s="317"/>
      <c r="R343" s="1"/>
      <c r="S343" s="1"/>
    </row>
    <row r="344" spans="1:19" ht="15.75" thickBot="1">
      <c r="A344" s="287">
        <v>8</v>
      </c>
      <c r="B344" s="287">
        <v>7</v>
      </c>
      <c r="C344" s="287" t="s">
        <v>8</v>
      </c>
      <c r="D344" s="288" t="s">
        <v>161</v>
      </c>
      <c r="E344" s="289">
        <v>-25.3</v>
      </c>
      <c r="F344" s="293">
        <v>0</v>
      </c>
      <c r="G344" s="252"/>
      <c r="H344" s="99">
        <v>14</v>
      </c>
      <c r="I344" s="100" t="s">
        <v>18</v>
      </c>
      <c r="J344" s="92">
        <f>5+9+11+3+13</f>
        <v>41</v>
      </c>
      <c r="K344" s="1"/>
      <c r="L344" s="1"/>
      <c r="M344" s="273">
        <v>11</v>
      </c>
      <c r="N344" s="274" t="s">
        <v>145</v>
      </c>
      <c r="O344" s="275"/>
      <c r="P344" s="262"/>
      <c r="Q344" s="317"/>
      <c r="R344" s="1"/>
      <c r="S344" s="1"/>
    </row>
    <row r="345" spans="1:19" ht="15.75" thickBot="1">
      <c r="A345" s="287"/>
      <c r="B345" s="287"/>
      <c r="C345" s="287"/>
      <c r="D345" s="288" t="s">
        <v>137</v>
      </c>
      <c r="E345" s="289"/>
      <c r="F345" s="293">
        <v>0</v>
      </c>
      <c r="G345" s="252"/>
      <c r="H345" s="99">
        <v>15</v>
      </c>
      <c r="I345" s="100" t="s">
        <v>21</v>
      </c>
      <c r="J345" s="92">
        <f>3+6+19+3+2+6+1</f>
        <v>40</v>
      </c>
      <c r="K345" s="1"/>
      <c r="L345" s="1"/>
      <c r="M345" s="276">
        <v>12</v>
      </c>
      <c r="N345" s="298" t="s">
        <v>103</v>
      </c>
      <c r="O345" s="275"/>
      <c r="P345" s="262"/>
      <c r="Q345" s="317"/>
      <c r="R345" s="1"/>
      <c r="S345" s="1"/>
    </row>
    <row r="346" spans="1:19" ht="15.75" thickBot="1">
      <c r="A346" s="284">
        <v>9</v>
      </c>
      <c r="B346" s="284">
        <v>9</v>
      </c>
      <c r="C346" s="284" t="s">
        <v>183</v>
      </c>
      <c r="D346" s="285" t="s">
        <v>128</v>
      </c>
      <c r="E346" s="286">
        <v>-34.5</v>
      </c>
      <c r="F346" s="293">
        <v>0</v>
      </c>
      <c r="G346" s="252"/>
      <c r="H346" s="99">
        <v>15</v>
      </c>
      <c r="I346" s="100" t="s">
        <v>15</v>
      </c>
      <c r="J346" s="92">
        <f>9+15+2+2+9+3</f>
        <v>40</v>
      </c>
      <c r="K346" s="1"/>
      <c r="L346" s="1"/>
      <c r="M346" s="279">
        <v>12</v>
      </c>
      <c r="N346" s="280" t="s">
        <v>104</v>
      </c>
      <c r="O346" s="275"/>
      <c r="P346" s="262"/>
      <c r="Q346" s="317"/>
      <c r="R346" s="1"/>
      <c r="S346" s="1"/>
    </row>
    <row r="347" spans="1:19" ht="15.75" thickBot="1">
      <c r="A347" s="284"/>
      <c r="B347" s="284"/>
      <c r="C347" s="284"/>
      <c r="D347" s="285" t="s">
        <v>96</v>
      </c>
      <c r="E347" s="286"/>
      <c r="F347" s="293">
        <v>0</v>
      </c>
      <c r="G347" s="252"/>
      <c r="H347" s="92">
        <v>17</v>
      </c>
      <c r="I347" s="100" t="s">
        <v>38</v>
      </c>
      <c r="J347" s="92">
        <f>7+1+2+15+7+6</f>
        <v>38</v>
      </c>
      <c r="K347" s="1"/>
      <c r="L347" s="1"/>
      <c r="M347" s="276">
        <v>14</v>
      </c>
      <c r="N347" s="277" t="s">
        <v>18</v>
      </c>
      <c r="O347" s="275"/>
      <c r="P347" s="262"/>
      <c r="Q347" s="317"/>
      <c r="R347" s="1"/>
      <c r="S347" s="1"/>
    </row>
    <row r="348" spans="1:19" ht="15.75" thickBot="1">
      <c r="A348" s="287">
        <v>10</v>
      </c>
      <c r="B348" s="287">
        <v>6</v>
      </c>
      <c r="C348" s="287" t="s">
        <v>3</v>
      </c>
      <c r="D348" s="288" t="s">
        <v>113</v>
      </c>
      <c r="E348" s="289">
        <v>-39</v>
      </c>
      <c r="F348" s="293">
        <v>0</v>
      </c>
      <c r="G348" s="252"/>
      <c r="H348" s="99">
        <v>18</v>
      </c>
      <c r="I348" s="100" t="s">
        <v>118</v>
      </c>
      <c r="J348" s="92">
        <f>11+13+6+5</f>
        <v>35</v>
      </c>
      <c r="K348" s="1"/>
      <c r="L348" s="1"/>
      <c r="M348" s="273">
        <v>15</v>
      </c>
      <c r="N348" s="274" t="s">
        <v>21</v>
      </c>
      <c r="O348" s="275"/>
      <c r="P348" s="262"/>
      <c r="Q348" s="317"/>
      <c r="R348" s="1"/>
      <c r="S348" s="1"/>
    </row>
    <row r="349" spans="1:19" ht="15.75" thickBot="1">
      <c r="A349" s="287"/>
      <c r="B349" s="287"/>
      <c r="C349" s="287"/>
      <c r="D349" s="288" t="s">
        <v>56</v>
      </c>
      <c r="E349" s="289"/>
      <c r="F349" s="293">
        <v>0</v>
      </c>
      <c r="G349" s="252"/>
      <c r="H349" s="99">
        <v>19</v>
      </c>
      <c r="I349" s="97" t="s">
        <v>25</v>
      </c>
      <c r="J349" s="92">
        <f>4+13+17</f>
        <v>34</v>
      </c>
      <c r="K349" s="1"/>
      <c r="L349" s="1"/>
      <c r="M349" s="276">
        <v>15</v>
      </c>
      <c r="N349" s="277" t="s">
        <v>15</v>
      </c>
      <c r="O349" s="275"/>
      <c r="P349" s="262"/>
      <c r="Q349" s="317"/>
      <c r="R349" s="1"/>
      <c r="S349" s="1"/>
    </row>
    <row r="350" spans="1:19" ht="15.75" thickBot="1">
      <c r="A350" s="284">
        <v>11</v>
      </c>
      <c r="B350" s="284">
        <v>12</v>
      </c>
      <c r="C350" s="284" t="s">
        <v>2</v>
      </c>
      <c r="D350" s="285" t="s">
        <v>125</v>
      </c>
      <c r="E350" s="286">
        <v>-39.6</v>
      </c>
      <c r="F350" s="293">
        <v>0</v>
      </c>
      <c r="G350" s="252"/>
      <c r="H350" s="92">
        <v>20</v>
      </c>
      <c r="I350" s="100" t="s">
        <v>116</v>
      </c>
      <c r="J350" s="92">
        <f>19+3+11</f>
        <v>33</v>
      </c>
      <c r="K350" s="1"/>
      <c r="L350" s="1"/>
      <c r="M350" s="276"/>
      <c r="N350" s="277"/>
      <c r="O350" s="275"/>
      <c r="P350" s="262"/>
      <c r="Q350" s="317"/>
      <c r="R350" s="1"/>
      <c r="S350" s="1"/>
    </row>
    <row r="351" spans="1:19" ht="15.75" thickBot="1">
      <c r="A351" s="284"/>
      <c r="B351" s="284"/>
      <c r="C351" s="284"/>
      <c r="D351" s="285" t="s">
        <v>80</v>
      </c>
      <c r="E351" s="286"/>
      <c r="F351" s="293">
        <v>0</v>
      </c>
      <c r="G351" s="252"/>
      <c r="H351" s="92">
        <v>21</v>
      </c>
      <c r="I351" s="100" t="s">
        <v>17</v>
      </c>
      <c r="J351" s="92">
        <f>7+1+2+15+6</f>
        <v>31</v>
      </c>
      <c r="K351" s="1"/>
      <c r="L351" s="1"/>
      <c r="M351" s="261"/>
      <c r="N351" s="262"/>
      <c r="O351" s="262"/>
      <c r="P351" s="262"/>
      <c r="Q351" s="317"/>
      <c r="R351" s="1"/>
      <c r="S351" s="1"/>
    </row>
    <row r="352" spans="1:19" ht="15.75" thickBot="1">
      <c r="A352" s="290">
        <v>12</v>
      </c>
      <c r="B352" s="290">
        <v>2</v>
      </c>
      <c r="C352" s="290" t="s">
        <v>7</v>
      </c>
      <c r="D352" s="291" t="s">
        <v>153</v>
      </c>
      <c r="E352" s="292">
        <v>-44.9</v>
      </c>
      <c r="F352" s="293">
        <v>0</v>
      </c>
      <c r="G352" s="252"/>
      <c r="H352" s="99">
        <v>21</v>
      </c>
      <c r="I352" s="100" t="s">
        <v>12</v>
      </c>
      <c r="J352" s="92">
        <f>13+7+11</f>
        <v>31</v>
      </c>
      <c r="K352" s="1"/>
      <c r="L352" s="1"/>
      <c r="M352" s="261"/>
      <c r="N352" s="262"/>
      <c r="O352" s="262"/>
      <c r="P352" s="262"/>
      <c r="Q352" s="317"/>
      <c r="R352" s="1"/>
      <c r="S352" s="1"/>
    </row>
    <row r="353" spans="1:19" ht="15.75" thickBot="1">
      <c r="D353" t="s">
        <v>18</v>
      </c>
      <c r="F353" s="297">
        <v>0</v>
      </c>
      <c r="G353" s="1"/>
      <c r="H353" s="99">
        <v>21</v>
      </c>
      <c r="I353" s="100" t="s">
        <v>148</v>
      </c>
      <c r="J353" s="92">
        <f>4+9+15+2+1</f>
        <v>31</v>
      </c>
      <c r="K353" s="1"/>
      <c r="L353" s="1"/>
      <c r="M353" s="281"/>
      <c r="N353" s="282"/>
      <c r="O353" s="282"/>
      <c r="P353" s="282"/>
      <c r="Q353" s="317"/>
      <c r="R353" s="1"/>
      <c r="S353" s="1"/>
    </row>
    <row r="354" spans="1:19" ht="18.75" thickTop="1">
      <c r="A354" s="316" t="s">
        <v>221</v>
      </c>
      <c r="F354" s="1"/>
      <c r="G354" s="1"/>
      <c r="H354" s="99">
        <v>24</v>
      </c>
      <c r="I354" s="91" t="s">
        <v>100</v>
      </c>
      <c r="J354" s="92">
        <f>12+1+4+12</f>
        <v>29</v>
      </c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>
      <c r="F355" s="164" t="s">
        <v>73</v>
      </c>
      <c r="G355" s="1"/>
      <c r="H355" s="99">
        <v>24</v>
      </c>
      <c r="I355" s="91" t="s">
        <v>99</v>
      </c>
      <c r="J355" s="92">
        <f>12+2+5+10</f>
        <v>29</v>
      </c>
      <c r="K355" s="1"/>
      <c r="L355" s="1"/>
      <c r="M355" s="1"/>
      <c r="N355" s="1"/>
      <c r="O355" s="1"/>
      <c r="P355" s="1"/>
      <c r="Q355" s="1"/>
      <c r="R355" s="1"/>
      <c r="S355" s="1"/>
    </row>
    <row r="356" spans="1:19">
      <c r="A356" s="299">
        <v>1</v>
      </c>
      <c r="B356" s="299">
        <v>3</v>
      </c>
      <c r="C356" s="299" t="s">
        <v>1</v>
      </c>
      <c r="D356" s="300" t="s">
        <v>113</v>
      </c>
      <c r="E356" s="301">
        <v>49</v>
      </c>
      <c r="F356" s="308">
        <v>15</v>
      </c>
      <c r="G356" s="308"/>
      <c r="H356" s="99">
        <v>24</v>
      </c>
      <c r="I356" s="100" t="s">
        <v>35</v>
      </c>
      <c r="J356" s="92">
        <f>11+13+5</f>
        <v>29</v>
      </c>
      <c r="K356" s="1"/>
      <c r="L356" s="1"/>
      <c r="M356" s="1"/>
      <c r="N356" s="1"/>
      <c r="O356" s="1"/>
      <c r="P356" s="1"/>
      <c r="Q356" s="1"/>
      <c r="R356" s="1"/>
      <c r="S356" s="1"/>
    </row>
    <row r="357" spans="1:19">
      <c r="A357" s="299"/>
      <c r="B357" s="299"/>
      <c r="C357" s="299"/>
      <c r="D357" s="300" t="s">
        <v>56</v>
      </c>
      <c r="E357" s="301"/>
      <c r="F357" s="308">
        <v>15</v>
      </c>
      <c r="G357" s="308"/>
      <c r="H357" s="92">
        <v>27</v>
      </c>
      <c r="I357" s="91" t="s">
        <v>163</v>
      </c>
      <c r="J357" s="92">
        <f>9+15+2+1</f>
        <v>27</v>
      </c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299">
        <v>1</v>
      </c>
      <c r="B358" s="299">
        <v>3</v>
      </c>
      <c r="C358" s="299" t="s">
        <v>94</v>
      </c>
      <c r="D358" s="300" t="s">
        <v>107</v>
      </c>
      <c r="E358" s="301">
        <v>22</v>
      </c>
      <c r="F358" s="308">
        <v>13</v>
      </c>
      <c r="G358" s="308"/>
      <c r="H358" s="92">
        <v>28</v>
      </c>
      <c r="I358" s="100" t="s">
        <v>36</v>
      </c>
      <c r="J358" s="92">
        <f>11+15</f>
        <v>26</v>
      </c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299"/>
      <c r="B359" s="299"/>
      <c r="C359" s="299"/>
      <c r="D359" s="300" t="s">
        <v>34</v>
      </c>
      <c r="E359" s="301"/>
      <c r="F359" s="308">
        <v>13</v>
      </c>
      <c r="G359" s="308"/>
      <c r="H359" s="92">
        <v>28</v>
      </c>
      <c r="I359" s="100" t="s">
        <v>14</v>
      </c>
      <c r="J359" s="92">
        <f>11+15</f>
        <v>26</v>
      </c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302">
        <v>2</v>
      </c>
      <c r="B360" s="302">
        <v>5</v>
      </c>
      <c r="C360" s="302" t="s">
        <v>91</v>
      </c>
      <c r="D360" s="303" t="s">
        <v>151</v>
      </c>
      <c r="E360" s="304">
        <v>21.6</v>
      </c>
      <c r="F360" s="308">
        <v>11</v>
      </c>
      <c r="G360" s="308"/>
      <c r="H360" s="92">
        <v>30</v>
      </c>
      <c r="I360" s="100" t="s">
        <v>52</v>
      </c>
      <c r="J360" s="92">
        <f>7+9+9</f>
        <v>25</v>
      </c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299"/>
      <c r="B361" s="299"/>
      <c r="C361" s="299"/>
      <c r="D361" s="300" t="s">
        <v>152</v>
      </c>
      <c r="E361" s="301"/>
      <c r="F361" s="308">
        <v>11</v>
      </c>
      <c r="G361" s="308"/>
      <c r="H361" s="92">
        <v>31</v>
      </c>
      <c r="I361" s="100" t="s">
        <v>146</v>
      </c>
      <c r="J361" s="92">
        <f>11+4+7</f>
        <v>22</v>
      </c>
      <c r="K361" s="1"/>
      <c r="L361" s="1"/>
      <c r="M361" s="1"/>
      <c r="N361" s="1"/>
      <c r="O361" s="1"/>
      <c r="P361" s="1"/>
      <c r="Q361" s="1"/>
      <c r="R361" s="1"/>
      <c r="S361" s="1"/>
    </row>
    <row r="362" spans="1:19">
      <c r="A362" s="302">
        <v>2</v>
      </c>
      <c r="B362" s="302">
        <v>7</v>
      </c>
      <c r="C362" s="302" t="s">
        <v>4</v>
      </c>
      <c r="D362" s="303" t="s">
        <v>156</v>
      </c>
      <c r="E362" s="304">
        <v>17.600000000000001</v>
      </c>
      <c r="F362" s="308">
        <v>9</v>
      </c>
      <c r="G362" s="308"/>
      <c r="H362" s="92">
        <v>32</v>
      </c>
      <c r="I362" s="100" t="s">
        <v>117</v>
      </c>
      <c r="J362" s="92">
        <f>12+7</f>
        <v>19</v>
      </c>
      <c r="K362" s="1"/>
      <c r="L362" s="1"/>
      <c r="M362" s="1"/>
      <c r="N362" s="1"/>
      <c r="O362" s="1"/>
      <c r="P362" s="1"/>
      <c r="Q362" s="1"/>
      <c r="R362" s="1"/>
      <c r="S362" s="1"/>
    </row>
    <row r="363" spans="1:19">
      <c r="A363" s="302"/>
      <c r="B363" s="302"/>
      <c r="C363" s="302"/>
      <c r="D363" s="303" t="s">
        <v>46</v>
      </c>
      <c r="E363" s="304"/>
      <c r="F363" s="308">
        <v>9</v>
      </c>
      <c r="G363" s="308"/>
      <c r="H363" s="92">
        <v>32</v>
      </c>
      <c r="I363" s="100" t="s">
        <v>59</v>
      </c>
      <c r="J363" s="92">
        <f>3+8+4+4</f>
        <v>19</v>
      </c>
      <c r="K363" s="1"/>
      <c r="L363" s="1"/>
      <c r="M363" s="1"/>
      <c r="N363" s="1"/>
      <c r="O363" s="1"/>
      <c r="P363" s="1"/>
      <c r="Q363" s="1"/>
      <c r="R363" s="1"/>
      <c r="S363" s="1"/>
    </row>
    <row r="364" spans="1:19">
      <c r="A364" s="306">
        <v>3</v>
      </c>
      <c r="B364" s="306">
        <v>4</v>
      </c>
      <c r="C364" s="306" t="s">
        <v>81</v>
      </c>
      <c r="D364" s="307" t="s">
        <v>114</v>
      </c>
      <c r="E364" s="308">
        <v>11.6</v>
      </c>
      <c r="F364" s="308">
        <v>7</v>
      </c>
      <c r="G364" s="308"/>
      <c r="H364" s="92">
        <v>34</v>
      </c>
      <c r="I364" s="100" t="s">
        <v>147</v>
      </c>
      <c r="J364" s="92">
        <f>11+7</f>
        <v>18</v>
      </c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302"/>
      <c r="B365" s="302"/>
      <c r="C365" s="302"/>
      <c r="D365" s="303" t="s">
        <v>88</v>
      </c>
      <c r="E365" s="304"/>
      <c r="F365" s="308">
        <v>7</v>
      </c>
      <c r="G365" s="308"/>
      <c r="H365" s="92">
        <v>35</v>
      </c>
      <c r="I365" s="91" t="s">
        <v>102</v>
      </c>
      <c r="J365" s="92">
        <v>17</v>
      </c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302">
        <v>4</v>
      </c>
      <c r="B366" s="302">
        <v>6</v>
      </c>
      <c r="C366" s="302" t="s">
        <v>85</v>
      </c>
      <c r="D366" s="303" t="s">
        <v>217</v>
      </c>
      <c r="E366" s="304">
        <v>0.2</v>
      </c>
      <c r="F366" s="308">
        <v>5</v>
      </c>
      <c r="G366" s="308"/>
      <c r="H366" s="92">
        <v>36</v>
      </c>
      <c r="I366" s="100" t="s">
        <v>39</v>
      </c>
      <c r="J366" s="92">
        <f>1+8+7</f>
        <v>16</v>
      </c>
      <c r="L366" s="1"/>
      <c r="M366" s="1"/>
      <c r="N366" s="1"/>
      <c r="O366" s="1"/>
      <c r="P366" s="1"/>
      <c r="Q366" s="1"/>
    </row>
    <row r="367" spans="1:19">
      <c r="A367" s="302"/>
      <c r="B367" s="302"/>
      <c r="C367" s="302"/>
      <c r="D367" s="303" t="s">
        <v>35</v>
      </c>
      <c r="E367" s="304"/>
      <c r="F367" s="308">
        <v>5</v>
      </c>
      <c r="G367" s="308"/>
      <c r="H367" s="92">
        <v>36</v>
      </c>
      <c r="I367" s="176" t="s">
        <v>23</v>
      </c>
      <c r="J367" s="92">
        <f>1+8+7</f>
        <v>16</v>
      </c>
      <c r="L367" s="1"/>
      <c r="M367" s="1"/>
      <c r="N367" s="1"/>
      <c r="O367" s="1"/>
      <c r="P367" s="1"/>
      <c r="Q367" s="1"/>
    </row>
    <row r="368" spans="1:19">
      <c r="A368" s="299">
        <v>3</v>
      </c>
      <c r="B368" s="299">
        <v>4</v>
      </c>
      <c r="C368" s="299" t="s">
        <v>2</v>
      </c>
      <c r="D368" s="300" t="s">
        <v>168</v>
      </c>
      <c r="E368" s="301">
        <v>-1.2</v>
      </c>
      <c r="F368" s="308">
        <v>3</v>
      </c>
      <c r="G368" s="308"/>
      <c r="H368" s="92">
        <v>36</v>
      </c>
      <c r="I368" s="100" t="s">
        <v>119</v>
      </c>
      <c r="J368" s="92">
        <f>5+5+6</f>
        <v>16</v>
      </c>
    </row>
    <row r="369" spans="1:10">
      <c r="A369" s="299"/>
      <c r="B369" s="299"/>
      <c r="C369" s="299"/>
      <c r="D369" s="300" t="s">
        <v>37</v>
      </c>
      <c r="E369" s="301"/>
      <c r="F369" s="308">
        <v>3</v>
      </c>
      <c r="G369" s="308"/>
      <c r="H369" s="92">
        <v>36</v>
      </c>
      <c r="I369" s="100" t="s">
        <v>120</v>
      </c>
      <c r="J369" s="92">
        <f>5+5+6</f>
        <v>16</v>
      </c>
    </row>
    <row r="370" spans="1:10">
      <c r="A370" s="302">
        <v>4</v>
      </c>
      <c r="B370" s="302">
        <v>1</v>
      </c>
      <c r="C370" s="302" t="s">
        <v>6</v>
      </c>
      <c r="D370" s="303" t="s">
        <v>218</v>
      </c>
      <c r="E370" s="304">
        <v>-6.4</v>
      </c>
      <c r="F370" s="313"/>
      <c r="G370" s="308"/>
      <c r="H370" s="92">
        <v>40</v>
      </c>
      <c r="I370" s="91" t="s">
        <v>193</v>
      </c>
      <c r="J370" s="92">
        <v>13</v>
      </c>
    </row>
    <row r="371" spans="1:10">
      <c r="A371" s="302"/>
      <c r="B371" s="302"/>
      <c r="C371" s="302"/>
      <c r="D371" s="303" t="s">
        <v>21</v>
      </c>
      <c r="E371" s="304"/>
      <c r="F371" s="308">
        <v>1</v>
      </c>
      <c r="G371" s="308"/>
      <c r="H371" s="92">
        <v>41</v>
      </c>
      <c r="I371" s="91" t="s">
        <v>162</v>
      </c>
      <c r="J371" s="92">
        <v>11</v>
      </c>
    </row>
    <row r="372" spans="1:10">
      <c r="A372" s="299">
        <v>5</v>
      </c>
      <c r="B372" s="299">
        <v>2</v>
      </c>
      <c r="C372" s="299" t="s">
        <v>86</v>
      </c>
      <c r="D372" s="300" t="s">
        <v>155</v>
      </c>
      <c r="E372" s="301">
        <v>-12.6</v>
      </c>
      <c r="F372" s="308">
        <v>0</v>
      </c>
      <c r="G372" s="308"/>
      <c r="H372" s="92">
        <v>42</v>
      </c>
      <c r="I372" s="91" t="s">
        <v>175</v>
      </c>
      <c r="J372" s="92">
        <f>10</f>
        <v>10</v>
      </c>
    </row>
    <row r="373" spans="1:10">
      <c r="A373" s="302"/>
      <c r="B373" s="302"/>
      <c r="C373" s="302"/>
      <c r="D373" s="303" t="s">
        <v>77</v>
      </c>
      <c r="E373" s="304"/>
      <c r="F373" s="308">
        <v>0</v>
      </c>
      <c r="G373" s="308"/>
      <c r="H373" s="92">
        <v>42</v>
      </c>
      <c r="I373" s="91" t="s">
        <v>178</v>
      </c>
      <c r="J373" s="92">
        <f>10</f>
        <v>10</v>
      </c>
    </row>
    <row r="374" spans="1:10">
      <c r="A374" s="306">
        <v>5</v>
      </c>
      <c r="B374" s="306">
        <v>5</v>
      </c>
      <c r="C374" s="306" t="s">
        <v>0</v>
      </c>
      <c r="D374" s="307" t="s">
        <v>219</v>
      </c>
      <c r="E374" s="308">
        <v>-12.8</v>
      </c>
      <c r="F374" s="308">
        <v>0</v>
      </c>
      <c r="G374" s="308"/>
      <c r="H374" s="92">
        <v>44</v>
      </c>
      <c r="I374" s="91" t="s">
        <v>165</v>
      </c>
      <c r="J374" s="92">
        <f>2+5</f>
        <v>7</v>
      </c>
    </row>
    <row r="375" spans="1:10">
      <c r="A375" s="306"/>
      <c r="B375" s="306"/>
      <c r="C375" s="306"/>
      <c r="D375" s="307" t="s">
        <v>220</v>
      </c>
      <c r="E375" s="308"/>
      <c r="F375" s="308">
        <v>0</v>
      </c>
      <c r="G375" s="308"/>
      <c r="H375" s="92">
        <v>45</v>
      </c>
      <c r="I375" s="91" t="s">
        <v>101</v>
      </c>
      <c r="J375" s="92">
        <v>6</v>
      </c>
    </row>
    <row r="376" spans="1:10">
      <c r="A376" s="302">
        <v>6</v>
      </c>
      <c r="B376" s="302">
        <v>1</v>
      </c>
      <c r="C376" s="302" t="s">
        <v>90</v>
      </c>
      <c r="D376" s="303" t="s">
        <v>213</v>
      </c>
      <c r="E376" s="304">
        <v>-14.6</v>
      </c>
      <c r="F376" s="308">
        <v>0</v>
      </c>
      <c r="G376" s="308"/>
      <c r="H376" s="92">
        <v>46</v>
      </c>
      <c r="I376" s="91" t="s">
        <v>164</v>
      </c>
      <c r="J376" s="92">
        <v>5</v>
      </c>
    </row>
    <row r="377" spans="1:10" ht="15.75">
      <c r="A377" s="306"/>
      <c r="B377" s="306"/>
      <c r="C377" s="306"/>
      <c r="D377" s="307" t="s">
        <v>50</v>
      </c>
      <c r="E377" s="308"/>
      <c r="F377" s="313"/>
      <c r="G377" s="308"/>
      <c r="H377" s="209">
        <v>47</v>
      </c>
      <c r="I377" s="227" t="s">
        <v>174</v>
      </c>
      <c r="J377" s="92">
        <v>2</v>
      </c>
    </row>
    <row r="378" spans="1:10" ht="15.75">
      <c r="A378" s="302">
        <v>6</v>
      </c>
      <c r="B378" s="302">
        <v>2</v>
      </c>
      <c r="C378" s="302" t="s">
        <v>7</v>
      </c>
      <c r="D378" s="303" t="s">
        <v>153</v>
      </c>
      <c r="E378" s="304">
        <v>-19</v>
      </c>
      <c r="F378" s="313"/>
      <c r="G378" s="305"/>
      <c r="H378" s="209">
        <v>47</v>
      </c>
      <c r="I378" s="227" t="s">
        <v>93</v>
      </c>
      <c r="J378" s="92">
        <v>2</v>
      </c>
    </row>
    <row r="379" spans="1:10" ht="15.75">
      <c r="A379" s="302"/>
      <c r="B379" s="302"/>
      <c r="C379" s="302"/>
      <c r="D379" s="303" t="s">
        <v>18</v>
      </c>
      <c r="E379" s="304"/>
      <c r="F379" s="305">
        <v>0</v>
      </c>
      <c r="G379" s="305"/>
      <c r="H379" s="228">
        <v>49</v>
      </c>
      <c r="I379" s="91" t="s">
        <v>215</v>
      </c>
      <c r="J379" s="225">
        <v>1</v>
      </c>
    </row>
    <row r="380" spans="1:10" ht="16.5" thickBot="1">
      <c r="A380" s="309">
        <v>7</v>
      </c>
      <c r="B380" s="309">
        <v>5</v>
      </c>
      <c r="C380" s="309" t="s">
        <v>8</v>
      </c>
      <c r="D380" s="310" t="s">
        <v>134</v>
      </c>
      <c r="E380" s="311">
        <v>-27.2</v>
      </c>
      <c r="F380" s="314">
        <v>0</v>
      </c>
      <c r="G380" s="252"/>
      <c r="H380" s="228">
        <v>50</v>
      </c>
      <c r="I380" s="91" t="s">
        <v>176</v>
      </c>
      <c r="J380" s="225">
        <v>0</v>
      </c>
    </row>
    <row r="381" spans="1:10" ht="15.75">
      <c r="D381" s="312" t="s">
        <v>135</v>
      </c>
      <c r="F381" s="315">
        <v>0</v>
      </c>
      <c r="G381" s="1"/>
      <c r="H381" s="208">
        <v>51</v>
      </c>
      <c r="I381" s="177" t="s">
        <v>177</v>
      </c>
      <c r="J381" s="55">
        <v>0</v>
      </c>
    </row>
    <row r="382" spans="1:10" ht="15.75" thickBot="1">
      <c r="A382" s="309">
        <v>7</v>
      </c>
      <c r="B382" s="309">
        <v>6</v>
      </c>
      <c r="C382" s="309" t="s">
        <v>89</v>
      </c>
      <c r="D382" s="310" t="s">
        <v>115</v>
      </c>
      <c r="E382" s="311">
        <v>-28.2</v>
      </c>
      <c r="F382" s="314">
        <v>0</v>
      </c>
      <c r="G382" s="252"/>
    </row>
    <row r="383" spans="1:10">
      <c r="D383" s="312" t="s">
        <v>139</v>
      </c>
      <c r="F383" s="315">
        <v>0</v>
      </c>
      <c r="G383" s="1"/>
    </row>
    <row r="384" spans="1:10">
      <c r="F384" s="1"/>
      <c r="G384" s="1"/>
    </row>
    <row r="385" spans="6:7">
      <c r="F385" s="1"/>
      <c r="G385" s="1"/>
    </row>
    <row r="386" spans="6:7">
      <c r="F386" s="1"/>
      <c r="G386" s="1"/>
    </row>
    <row r="387" spans="6:7">
      <c r="F387" s="1"/>
      <c r="G387" s="1"/>
    </row>
    <row r="388" spans="6:7">
      <c r="F388" s="1"/>
      <c r="G388" s="1"/>
    </row>
    <row r="389" spans="6:7">
      <c r="F389" s="1"/>
      <c r="G389" s="1"/>
    </row>
    <row r="390" spans="6:7">
      <c r="F390" s="1"/>
      <c r="G390" s="1"/>
    </row>
    <row r="391" spans="6:7">
      <c r="F391" s="1"/>
      <c r="G391" s="1"/>
    </row>
    <row r="392" spans="6:7">
      <c r="F392" s="1"/>
      <c r="G392" s="1"/>
    </row>
    <row r="393" spans="6:7">
      <c r="F393" s="1"/>
      <c r="G393" s="1"/>
    </row>
    <row r="394" spans="6:7">
      <c r="F394" s="1"/>
      <c r="G394" s="1"/>
    </row>
    <row r="395" spans="6:7">
      <c r="F395" s="1"/>
      <c r="G395" s="1"/>
    </row>
    <row r="396" spans="6:7">
      <c r="F396" s="1"/>
      <c r="G396" s="1"/>
    </row>
    <row r="397" spans="6:7">
      <c r="F397" s="1"/>
      <c r="G397" s="1"/>
    </row>
    <row r="398" spans="6:7">
      <c r="F398" s="1"/>
      <c r="G398" s="1"/>
    </row>
    <row r="399" spans="6:7">
      <c r="F399" s="1"/>
      <c r="G399" s="1"/>
    </row>
    <row r="400" spans="6:7">
      <c r="F400" s="1"/>
      <c r="G400" s="1"/>
    </row>
    <row r="401" spans="6:7">
      <c r="F401" s="1"/>
      <c r="G401" s="1"/>
    </row>
    <row r="402" spans="6:7">
      <c r="F402" s="1"/>
      <c r="G402" s="1"/>
    </row>
    <row r="403" spans="6:7">
      <c r="F403" s="1"/>
      <c r="G403" s="1"/>
    </row>
    <row r="404" spans="6:7">
      <c r="F404" s="1"/>
      <c r="G404" s="1"/>
    </row>
    <row r="405" spans="6:7">
      <c r="F405" s="1"/>
      <c r="G405" s="1"/>
    </row>
    <row r="406" spans="6:7">
      <c r="F406" s="1"/>
      <c r="G406" s="1"/>
    </row>
    <row r="407" spans="6:7">
      <c r="F407" s="1"/>
      <c r="G407" s="1"/>
    </row>
    <row r="408" spans="6:7">
      <c r="F408" s="1"/>
      <c r="G408" s="1"/>
    </row>
    <row r="409" spans="6:7">
      <c r="F409" s="1"/>
      <c r="G409" s="1"/>
    </row>
    <row r="410" spans="6:7">
      <c r="F410" s="1"/>
      <c r="G410" s="1"/>
    </row>
    <row r="411" spans="6:7">
      <c r="F411" s="1"/>
      <c r="G411" s="1"/>
    </row>
    <row r="412" spans="6:7">
      <c r="F412" s="1"/>
      <c r="G412" s="1"/>
    </row>
    <row r="413" spans="6:7">
      <c r="F413" s="1"/>
      <c r="G413" s="1"/>
    </row>
    <row r="414" spans="6:7">
      <c r="F414" s="1"/>
      <c r="G414" s="1"/>
    </row>
    <row r="415" spans="6:7">
      <c r="F415" s="1"/>
      <c r="G415" s="1"/>
    </row>
    <row r="416" spans="6:7">
      <c r="F416" s="1"/>
      <c r="G416" s="1"/>
    </row>
    <row r="417" spans="6:7">
      <c r="F417" s="1"/>
      <c r="G417" s="1"/>
    </row>
    <row r="418" spans="6:7">
      <c r="F418" s="1"/>
      <c r="G418" s="1"/>
    </row>
    <row r="419" spans="6:7">
      <c r="F419" s="1"/>
      <c r="G419" s="1"/>
    </row>
    <row r="420" spans="6:7">
      <c r="F420" s="1"/>
      <c r="G420" s="1"/>
    </row>
    <row r="421" spans="6:7">
      <c r="F421" s="1"/>
      <c r="G421" s="1"/>
    </row>
    <row r="422" spans="6:7">
      <c r="F422" s="1"/>
      <c r="G422" s="1"/>
    </row>
    <row r="423" spans="6:7">
      <c r="F423" s="1"/>
      <c r="G423" s="1"/>
    </row>
    <row r="424" spans="6:7">
      <c r="F424" s="1"/>
      <c r="G424" s="1"/>
    </row>
    <row r="425" spans="6:7">
      <c r="F425" s="1"/>
      <c r="G425" s="1"/>
    </row>
    <row r="426" spans="6:7">
      <c r="F426" s="1"/>
      <c r="G426" s="1"/>
    </row>
    <row r="427" spans="6:7">
      <c r="F427" s="1"/>
      <c r="G427" s="1"/>
    </row>
    <row r="428" spans="6:7">
      <c r="F428" s="1"/>
      <c r="G428" s="1"/>
    </row>
    <row r="429" spans="6:7">
      <c r="F429" s="1"/>
      <c r="G429" s="1"/>
    </row>
    <row r="430" spans="6:7">
      <c r="F430" s="1"/>
      <c r="G430" s="1"/>
    </row>
    <row r="431" spans="6:7">
      <c r="F431" s="1"/>
      <c r="G431" s="1"/>
    </row>
    <row r="432" spans="6:7">
      <c r="F432" s="1"/>
      <c r="G432" s="1"/>
    </row>
    <row r="433" spans="6:7">
      <c r="F433" s="1"/>
      <c r="G433" s="1"/>
    </row>
    <row r="434" spans="6:7">
      <c r="F434" s="1"/>
      <c r="G434" s="1"/>
    </row>
    <row r="435" spans="6:7">
      <c r="F435" s="1"/>
      <c r="G435" s="1"/>
    </row>
    <row r="436" spans="6:7">
      <c r="F436" s="1"/>
      <c r="G436" s="1"/>
    </row>
    <row r="437" spans="6:7">
      <c r="F437" s="1"/>
      <c r="G437" s="1"/>
    </row>
    <row r="438" spans="6:7">
      <c r="F438" s="1"/>
      <c r="G438" s="1"/>
    </row>
    <row r="439" spans="6:7">
      <c r="F439" s="1"/>
      <c r="G439" s="1"/>
    </row>
    <row r="440" spans="6:7">
      <c r="F440" s="1"/>
      <c r="G440" s="1"/>
    </row>
    <row r="441" spans="6:7">
      <c r="F441" s="1"/>
      <c r="G441" s="1"/>
    </row>
    <row r="442" spans="6:7">
      <c r="F442" s="1"/>
      <c r="G442" s="1"/>
    </row>
    <row r="443" spans="6:7">
      <c r="F443" s="1"/>
      <c r="G443" s="1"/>
    </row>
    <row r="444" spans="6:7">
      <c r="F444" s="1"/>
      <c r="G444" s="1"/>
    </row>
    <row r="445" spans="6:7">
      <c r="F445" s="1"/>
      <c r="G445" s="1"/>
    </row>
    <row r="446" spans="6:7">
      <c r="F446" s="1"/>
      <c r="G446" s="1"/>
    </row>
    <row r="447" spans="6:7">
      <c r="F447" s="1"/>
      <c r="G447" s="1"/>
    </row>
    <row r="448" spans="6:7">
      <c r="F448" s="1"/>
      <c r="G448" s="1"/>
    </row>
    <row r="449" spans="6:7">
      <c r="F449" s="1"/>
      <c r="G449" s="1"/>
    </row>
    <row r="450" spans="6:7">
      <c r="F450" s="1"/>
      <c r="G450" s="1"/>
    </row>
    <row r="451" spans="6:7">
      <c r="F451" s="1"/>
      <c r="G451" s="1"/>
    </row>
    <row r="452" spans="6:7">
      <c r="F452" s="1"/>
      <c r="G452" s="1"/>
    </row>
    <row r="453" spans="6:7">
      <c r="F453" s="1"/>
      <c r="G453" s="1"/>
    </row>
    <row r="454" spans="6:7">
      <c r="F454" s="1"/>
      <c r="G454" s="1"/>
    </row>
    <row r="455" spans="6:7">
      <c r="F455" s="1"/>
      <c r="G455" s="1"/>
    </row>
    <row r="456" spans="6:7">
      <c r="F456" s="1"/>
      <c r="G456" s="1"/>
    </row>
    <row r="457" spans="6:7">
      <c r="F457" s="1"/>
      <c r="G457" s="1"/>
    </row>
    <row r="458" spans="6:7">
      <c r="F458" s="1"/>
      <c r="G458" s="1"/>
    </row>
    <row r="459" spans="6:7">
      <c r="F459" s="1"/>
      <c r="G459" s="1"/>
    </row>
    <row r="460" spans="6:7">
      <c r="F460" s="1"/>
      <c r="G460" s="1"/>
    </row>
    <row r="461" spans="6:7">
      <c r="F461" s="1"/>
      <c r="G461" s="1"/>
    </row>
    <row r="462" spans="6:7">
      <c r="F462" s="1"/>
      <c r="G462" s="1"/>
    </row>
    <row r="463" spans="6:7">
      <c r="F463" s="1"/>
      <c r="G463" s="1"/>
    </row>
    <row r="464" spans="6:7">
      <c r="F464" s="1"/>
      <c r="G464" s="1"/>
    </row>
    <row r="465" spans="6:7">
      <c r="F465" s="1"/>
      <c r="G465" s="1"/>
    </row>
    <row r="466" spans="6:7">
      <c r="F466" s="1"/>
      <c r="G466" s="1"/>
    </row>
    <row r="467" spans="6:7">
      <c r="F467" s="1"/>
      <c r="G467" s="1"/>
    </row>
    <row r="468" spans="6:7">
      <c r="F468" s="1"/>
      <c r="G468" s="1"/>
    </row>
    <row r="469" spans="6:7">
      <c r="F469" s="1"/>
      <c r="G469" s="1"/>
    </row>
    <row r="470" spans="6:7">
      <c r="F470" s="1"/>
      <c r="G470" s="1"/>
    </row>
    <row r="471" spans="6:7">
      <c r="F471" s="1"/>
      <c r="G471" s="1"/>
    </row>
    <row r="472" spans="6:7">
      <c r="F472" s="1"/>
      <c r="G472" s="1"/>
    </row>
    <row r="473" spans="6:7">
      <c r="F473" s="1"/>
      <c r="G473" s="1"/>
    </row>
    <row r="474" spans="6:7">
      <c r="F474" s="1"/>
      <c r="G474" s="1"/>
    </row>
    <row r="475" spans="6:7">
      <c r="F475" s="1"/>
      <c r="G475" s="1"/>
    </row>
    <row r="476" spans="6:7">
      <c r="F476" s="1"/>
      <c r="G476" s="1"/>
    </row>
    <row r="477" spans="6:7">
      <c r="F477" s="1"/>
      <c r="G477" s="1"/>
    </row>
    <row r="478" spans="6:7">
      <c r="F478" s="1"/>
      <c r="G478" s="1"/>
    </row>
    <row r="479" spans="6:7">
      <c r="F479" s="1"/>
      <c r="G479" s="1"/>
    </row>
    <row r="480" spans="6:7">
      <c r="F480" s="1"/>
      <c r="G480" s="1"/>
    </row>
    <row r="481" spans="6:7">
      <c r="F481" s="1"/>
      <c r="G481" s="1"/>
    </row>
    <row r="482" spans="6:7">
      <c r="F482" s="1"/>
      <c r="G482" s="1"/>
    </row>
    <row r="483" spans="6:7">
      <c r="F483" s="1"/>
      <c r="G483" s="1"/>
    </row>
    <row r="484" spans="6:7">
      <c r="F484" s="1"/>
      <c r="G484" s="1"/>
    </row>
    <row r="485" spans="6:7">
      <c r="F485" s="1"/>
      <c r="G485" s="1"/>
    </row>
    <row r="486" spans="6:7">
      <c r="F486" s="1"/>
      <c r="G486" s="1"/>
    </row>
    <row r="487" spans="6:7">
      <c r="F487" s="1"/>
      <c r="G487" s="1"/>
    </row>
    <row r="488" spans="6:7">
      <c r="F488" s="1"/>
      <c r="G488" s="1"/>
    </row>
    <row r="489" spans="6:7">
      <c r="F489" s="1"/>
      <c r="G489" s="1"/>
    </row>
    <row r="490" spans="6:7">
      <c r="F490" s="1"/>
      <c r="G490" s="1"/>
    </row>
    <row r="491" spans="6:7">
      <c r="F491" s="1"/>
      <c r="G491" s="1"/>
    </row>
    <row r="492" spans="6:7">
      <c r="F492" s="1"/>
      <c r="G492" s="1"/>
    </row>
    <row r="493" spans="6:7">
      <c r="F493" s="1"/>
      <c r="G493" s="1"/>
    </row>
    <row r="494" spans="6:7">
      <c r="F494" s="1"/>
      <c r="G494" s="1"/>
    </row>
    <row r="495" spans="6:7">
      <c r="F495" s="1"/>
      <c r="G495" s="1"/>
    </row>
    <row r="496" spans="6:7">
      <c r="F496" s="1"/>
      <c r="G496" s="1"/>
    </row>
    <row r="497" spans="6:7">
      <c r="F497" s="1"/>
      <c r="G497" s="1"/>
    </row>
    <row r="498" spans="6:7">
      <c r="F498" s="1"/>
      <c r="G498" s="1"/>
    </row>
    <row r="499" spans="6:7">
      <c r="F499" s="1"/>
      <c r="G499" s="1"/>
    </row>
    <row r="500" spans="6:7">
      <c r="F500" s="1"/>
      <c r="G500" s="1"/>
    </row>
    <row r="501" spans="6:7">
      <c r="F501" s="1"/>
      <c r="G501" s="1"/>
    </row>
    <row r="502" spans="6:7">
      <c r="F502" s="1"/>
      <c r="G502" s="1"/>
    </row>
    <row r="503" spans="6:7">
      <c r="F503" s="1"/>
      <c r="G503" s="1"/>
    </row>
    <row r="504" spans="6:7">
      <c r="F504" s="1"/>
      <c r="G504" s="1"/>
    </row>
    <row r="505" spans="6:7">
      <c r="F505" s="1"/>
      <c r="G505" s="1"/>
    </row>
    <row r="506" spans="6:7">
      <c r="F506" s="1"/>
      <c r="G506" s="1"/>
    </row>
    <row r="507" spans="6:7">
      <c r="F507" s="1"/>
      <c r="G507" s="1"/>
    </row>
    <row r="508" spans="6:7">
      <c r="F508" s="1"/>
      <c r="G508" s="1"/>
    </row>
    <row r="509" spans="6:7">
      <c r="F509" s="1"/>
      <c r="G509" s="1"/>
    </row>
    <row r="510" spans="6:7">
      <c r="F510" s="1"/>
      <c r="G510" s="1"/>
    </row>
    <row r="511" spans="6:7">
      <c r="F511" s="1"/>
      <c r="G511" s="1"/>
    </row>
    <row r="512" spans="6:7">
      <c r="F512" s="1"/>
      <c r="G512" s="1"/>
    </row>
    <row r="513" spans="6:7">
      <c r="F513" s="1"/>
      <c r="G513" s="1"/>
    </row>
    <row r="514" spans="6:7">
      <c r="F514" s="1"/>
      <c r="G514" s="1"/>
    </row>
    <row r="515" spans="6:7">
      <c r="F515" s="1"/>
      <c r="G515" s="1"/>
    </row>
    <row r="516" spans="6:7">
      <c r="F516" s="1"/>
      <c r="G516" s="1"/>
    </row>
    <row r="517" spans="6:7">
      <c r="F517" s="1"/>
      <c r="G517" s="1"/>
    </row>
    <row r="518" spans="6:7">
      <c r="F518" s="1"/>
      <c r="G518" s="1"/>
    </row>
    <row r="519" spans="6:7">
      <c r="F519" s="1"/>
      <c r="G519" s="1"/>
    </row>
    <row r="520" spans="6:7">
      <c r="F520" s="1"/>
      <c r="G520" s="1"/>
    </row>
    <row r="521" spans="6:7">
      <c r="F521" s="1"/>
      <c r="G521" s="1"/>
    </row>
    <row r="522" spans="6:7">
      <c r="F522" s="1"/>
      <c r="G522" s="1"/>
    </row>
    <row r="523" spans="6:7">
      <c r="F523" s="1"/>
      <c r="G523" s="1"/>
    </row>
    <row r="524" spans="6:7">
      <c r="F524" s="1"/>
      <c r="G524" s="1"/>
    </row>
    <row r="525" spans="6:7">
      <c r="F525" s="1"/>
      <c r="G525" s="1"/>
    </row>
    <row r="526" spans="6:7">
      <c r="F526" s="1"/>
      <c r="G526" s="1"/>
    </row>
    <row r="527" spans="6:7">
      <c r="F527" s="1"/>
      <c r="G527" s="1"/>
    </row>
    <row r="528" spans="6:7">
      <c r="F528" s="1"/>
      <c r="G528" s="1"/>
    </row>
    <row r="529" spans="6:7">
      <c r="F529" s="1"/>
      <c r="G529" s="1"/>
    </row>
    <row r="530" spans="6:7">
      <c r="F530" s="1"/>
      <c r="G530" s="1"/>
    </row>
    <row r="531" spans="6:7">
      <c r="F531" s="1"/>
      <c r="G531" s="1"/>
    </row>
    <row r="532" spans="6:7">
      <c r="F532" s="1"/>
      <c r="G532" s="1"/>
    </row>
    <row r="533" spans="6:7">
      <c r="F533" s="1"/>
      <c r="G533" s="1"/>
    </row>
    <row r="534" spans="6:7">
      <c r="F534" s="1"/>
      <c r="G534" s="1"/>
    </row>
    <row r="535" spans="6:7">
      <c r="F535" s="1"/>
      <c r="G535" s="1"/>
    </row>
    <row r="536" spans="6:7">
      <c r="F536" s="1"/>
      <c r="G536" s="1"/>
    </row>
    <row r="537" spans="6:7">
      <c r="F537" s="1"/>
      <c r="G537" s="1"/>
    </row>
    <row r="538" spans="6:7">
      <c r="F538" s="1"/>
      <c r="G538" s="1"/>
    </row>
    <row r="539" spans="6:7">
      <c r="F539" s="1"/>
      <c r="G539" s="1"/>
    </row>
    <row r="540" spans="6:7">
      <c r="F540" s="1"/>
      <c r="G540" s="1"/>
    </row>
    <row r="541" spans="6:7">
      <c r="F541" s="1"/>
      <c r="G541" s="1"/>
    </row>
    <row r="542" spans="6:7">
      <c r="F542" s="1"/>
      <c r="G542" s="1"/>
    </row>
    <row r="543" spans="6:7">
      <c r="F543" s="1"/>
      <c r="G543" s="1"/>
    </row>
    <row r="544" spans="6:7">
      <c r="F544" s="1"/>
      <c r="G544" s="1"/>
    </row>
    <row r="545" spans="6:7">
      <c r="F545" s="1"/>
      <c r="G545" s="1"/>
    </row>
    <row r="546" spans="6:7">
      <c r="F546" s="1"/>
      <c r="G546" s="1"/>
    </row>
    <row r="547" spans="6:7">
      <c r="F547" s="1"/>
      <c r="G547" s="1"/>
    </row>
    <row r="548" spans="6:7">
      <c r="F548" s="1"/>
      <c r="G548" s="1"/>
    </row>
    <row r="549" spans="6:7">
      <c r="F549" s="1"/>
      <c r="G549" s="1"/>
    </row>
    <row r="550" spans="6:7">
      <c r="F550" s="1"/>
      <c r="G550" s="1"/>
    </row>
    <row r="551" spans="6:7">
      <c r="F551" s="1"/>
      <c r="G551" s="1"/>
    </row>
    <row r="552" spans="6:7">
      <c r="F552" s="1"/>
      <c r="G552" s="1"/>
    </row>
    <row r="553" spans="6:7">
      <c r="F553" s="1"/>
      <c r="G553" s="1"/>
    </row>
    <row r="554" spans="6:7">
      <c r="F554" s="1"/>
      <c r="G554" s="1"/>
    </row>
    <row r="555" spans="6:7">
      <c r="F555" s="1"/>
      <c r="G555" s="1"/>
    </row>
    <row r="556" spans="6:7">
      <c r="F556" s="1"/>
      <c r="G556" s="1"/>
    </row>
    <row r="557" spans="6:7">
      <c r="F557" s="1"/>
      <c r="G557" s="1"/>
    </row>
    <row r="558" spans="6:7">
      <c r="F558" s="1"/>
      <c r="G558" s="1"/>
    </row>
    <row r="559" spans="6:7">
      <c r="F559" s="1"/>
      <c r="G559" s="1"/>
    </row>
    <row r="560" spans="6:7">
      <c r="F560" s="1"/>
      <c r="G560" s="1"/>
    </row>
    <row r="561" spans="6:7">
      <c r="F561" s="1"/>
      <c r="G561" s="1"/>
    </row>
    <row r="562" spans="6:7">
      <c r="F562" s="1"/>
      <c r="G562" s="1"/>
    </row>
    <row r="563" spans="6:7">
      <c r="F563" s="1"/>
      <c r="G563" s="1"/>
    </row>
    <row r="564" spans="6:7">
      <c r="F564" s="1"/>
      <c r="G564" s="1"/>
    </row>
    <row r="565" spans="6:7">
      <c r="F565" s="1"/>
      <c r="G565" s="1"/>
    </row>
    <row r="566" spans="6:7">
      <c r="F566" s="1"/>
      <c r="G566" s="1"/>
    </row>
    <row r="567" spans="6:7">
      <c r="F567" s="1"/>
      <c r="G567" s="1"/>
    </row>
    <row r="568" spans="6:7">
      <c r="F568" s="1"/>
      <c r="G568" s="1"/>
    </row>
    <row r="569" spans="6:7">
      <c r="F569" s="1"/>
      <c r="G569" s="1"/>
    </row>
    <row r="570" spans="6:7">
      <c r="F570" s="1"/>
      <c r="G570" s="1"/>
    </row>
    <row r="571" spans="6:7">
      <c r="F571" s="1"/>
      <c r="G571" s="1"/>
    </row>
    <row r="572" spans="6:7">
      <c r="F572" s="1"/>
      <c r="G572" s="1"/>
    </row>
    <row r="573" spans="6:7">
      <c r="F573" s="1"/>
      <c r="G573" s="1"/>
    </row>
    <row r="574" spans="6:7">
      <c r="F574" s="1"/>
      <c r="G574" s="1"/>
    </row>
    <row r="575" spans="6:7">
      <c r="F575" s="1"/>
      <c r="G575" s="1"/>
    </row>
    <row r="576" spans="6:7">
      <c r="F576" s="1"/>
      <c r="G576" s="1"/>
    </row>
    <row r="577" spans="6:7">
      <c r="F577" s="1"/>
      <c r="G577" s="1"/>
    </row>
    <row r="578" spans="6:7">
      <c r="F578" s="1"/>
      <c r="G578" s="1"/>
    </row>
    <row r="579" spans="6:7">
      <c r="F579" s="1"/>
      <c r="G579" s="1"/>
    </row>
    <row r="580" spans="6:7">
      <c r="F580" s="1"/>
      <c r="G580" s="1"/>
    </row>
    <row r="581" spans="6:7">
      <c r="F581" s="1"/>
      <c r="G581" s="1"/>
    </row>
    <row r="582" spans="6:7">
      <c r="F582" s="1"/>
      <c r="G582" s="1"/>
    </row>
    <row r="583" spans="6:7">
      <c r="F583" s="1"/>
      <c r="G583" s="1"/>
    </row>
    <row r="584" spans="6:7">
      <c r="F584" s="1"/>
      <c r="G584" s="1"/>
    </row>
    <row r="585" spans="6:7">
      <c r="F585" s="1"/>
      <c r="G585" s="1"/>
    </row>
    <row r="586" spans="6:7">
      <c r="F586" s="1"/>
      <c r="G586" s="1"/>
    </row>
    <row r="587" spans="6:7">
      <c r="F587" s="1"/>
      <c r="G587" s="1"/>
    </row>
    <row r="588" spans="6:7">
      <c r="F588" s="1"/>
      <c r="G588" s="1"/>
    </row>
    <row r="589" spans="6:7">
      <c r="F589" s="1"/>
      <c r="G589" s="1"/>
    </row>
    <row r="590" spans="6:7">
      <c r="F590" s="1"/>
      <c r="G590" s="1"/>
    </row>
    <row r="591" spans="6:7">
      <c r="F591" s="1"/>
      <c r="G591" s="1"/>
    </row>
    <row r="592" spans="6:7">
      <c r="F592" s="1"/>
      <c r="G592" s="1"/>
    </row>
    <row r="593" spans="6:7">
      <c r="F593" s="1"/>
      <c r="G593" s="1"/>
    </row>
    <row r="594" spans="6:7">
      <c r="F594" s="1"/>
      <c r="G594" s="1"/>
    </row>
    <row r="595" spans="6:7">
      <c r="F595" s="1"/>
      <c r="G595" s="1"/>
    </row>
    <row r="596" spans="6:7">
      <c r="F596" s="1"/>
      <c r="G596" s="1"/>
    </row>
    <row r="597" spans="6:7">
      <c r="F597" s="1"/>
      <c r="G597" s="1"/>
    </row>
    <row r="598" spans="6:7">
      <c r="F598" s="1"/>
      <c r="G598" s="1"/>
    </row>
    <row r="599" spans="6:7">
      <c r="F599" s="1"/>
      <c r="G599" s="1"/>
    </row>
    <row r="600" spans="6:7">
      <c r="F600" s="1"/>
      <c r="G600" s="1"/>
    </row>
    <row r="601" spans="6:7">
      <c r="F601" s="1"/>
      <c r="G601" s="1"/>
    </row>
    <row r="602" spans="6:7">
      <c r="F602" s="1"/>
      <c r="G602" s="1"/>
    </row>
    <row r="603" spans="6:7">
      <c r="F603" s="1"/>
      <c r="G603" s="1"/>
    </row>
    <row r="604" spans="6:7">
      <c r="F604" s="1"/>
      <c r="G604" s="1"/>
    </row>
    <row r="605" spans="6:7">
      <c r="F605" s="1"/>
      <c r="G605" s="1"/>
    </row>
    <row r="606" spans="6:7">
      <c r="F606" s="1"/>
      <c r="G606" s="1"/>
    </row>
    <row r="607" spans="6:7">
      <c r="F607" s="1"/>
      <c r="G607" s="1"/>
    </row>
    <row r="608" spans="6:7">
      <c r="F608" s="1"/>
      <c r="G608" s="1"/>
    </row>
    <row r="609" spans="6:7">
      <c r="F609" s="1"/>
      <c r="G609" s="1"/>
    </row>
    <row r="610" spans="6:7">
      <c r="F610" s="1"/>
      <c r="G610" s="1"/>
    </row>
    <row r="611" spans="6:7">
      <c r="F611" s="1"/>
      <c r="G611" s="1"/>
    </row>
    <row r="612" spans="6:7">
      <c r="F612" s="1"/>
      <c r="G612" s="1"/>
    </row>
    <row r="613" spans="6:7">
      <c r="F613" s="1"/>
      <c r="G613" s="1"/>
    </row>
    <row r="614" spans="6:7">
      <c r="F614" s="1"/>
      <c r="G614" s="1"/>
    </row>
    <row r="615" spans="6:7">
      <c r="F615" s="1"/>
      <c r="G615" s="1"/>
    </row>
    <row r="616" spans="6:7">
      <c r="F616" s="1"/>
      <c r="G616" s="1"/>
    </row>
    <row r="617" spans="6:7">
      <c r="F617" s="1"/>
      <c r="G617" s="1"/>
    </row>
    <row r="618" spans="6:7">
      <c r="F618" s="1"/>
      <c r="G618" s="1"/>
    </row>
    <row r="619" spans="6:7">
      <c r="F619" s="1"/>
      <c r="G619" s="1"/>
    </row>
    <row r="620" spans="6:7">
      <c r="F620" s="1"/>
      <c r="G620" s="1"/>
    </row>
    <row r="621" spans="6:7">
      <c r="F621" s="1"/>
      <c r="G621" s="1"/>
    </row>
    <row r="622" spans="6:7">
      <c r="F622" s="1"/>
      <c r="G622" s="1"/>
    </row>
    <row r="623" spans="6:7">
      <c r="F623" s="1"/>
      <c r="G623" s="1"/>
    </row>
    <row r="624" spans="6:7">
      <c r="F624" s="1"/>
      <c r="G624" s="1"/>
    </row>
    <row r="625" spans="6:7">
      <c r="F625" s="1"/>
      <c r="G625" s="1"/>
    </row>
    <row r="626" spans="6:7">
      <c r="F626" s="1"/>
      <c r="G626" s="1"/>
    </row>
    <row r="627" spans="6:7">
      <c r="F627" s="1"/>
      <c r="G627" s="1"/>
    </row>
    <row r="628" spans="6:7">
      <c r="F628" s="1"/>
      <c r="G628" s="1"/>
    </row>
    <row r="629" spans="6:7">
      <c r="F629" s="1"/>
      <c r="G629" s="1"/>
    </row>
    <row r="630" spans="6:7">
      <c r="F630" s="1"/>
      <c r="G630" s="1"/>
    </row>
    <row r="631" spans="6:7">
      <c r="F631" s="1"/>
      <c r="G631" s="1"/>
    </row>
    <row r="632" spans="6:7">
      <c r="F632" s="1"/>
      <c r="G632" s="1"/>
    </row>
    <row r="633" spans="6:7">
      <c r="F633" s="1"/>
      <c r="G633" s="1"/>
    </row>
    <row r="634" spans="6:7">
      <c r="F634" s="1"/>
      <c r="G634" s="1"/>
    </row>
    <row r="635" spans="6:7">
      <c r="F635" s="1"/>
      <c r="G635" s="1"/>
    </row>
    <row r="636" spans="6:7">
      <c r="F636" s="1"/>
      <c r="G636" s="1"/>
    </row>
    <row r="637" spans="6:7">
      <c r="F637" s="1"/>
      <c r="G637" s="1"/>
    </row>
    <row r="638" spans="6:7">
      <c r="F638" s="1"/>
      <c r="G638" s="1"/>
    </row>
    <row r="639" spans="6:7">
      <c r="F639" s="1"/>
      <c r="G639" s="1"/>
    </row>
    <row r="640" spans="6:7">
      <c r="F640" s="1"/>
      <c r="G640" s="1"/>
    </row>
    <row r="641" spans="6:7">
      <c r="F641" s="1"/>
      <c r="G641" s="1"/>
    </row>
    <row r="642" spans="6:7">
      <c r="F642" s="1"/>
      <c r="G642" s="1"/>
    </row>
    <row r="643" spans="6:7">
      <c r="F643" s="1"/>
      <c r="G643" s="1"/>
    </row>
    <row r="644" spans="6:7">
      <c r="F644" s="1"/>
      <c r="G644" s="1"/>
    </row>
    <row r="645" spans="6:7">
      <c r="F645" s="1"/>
      <c r="G645" s="1"/>
    </row>
    <row r="646" spans="6:7">
      <c r="F646" s="1"/>
      <c r="G646" s="1"/>
    </row>
    <row r="647" spans="6:7">
      <c r="F647" s="1"/>
      <c r="G647" s="1"/>
    </row>
    <row r="648" spans="6:7">
      <c r="F648" s="1"/>
      <c r="G648" s="1"/>
    </row>
    <row r="649" spans="6:7">
      <c r="F649" s="1"/>
      <c r="G649" s="1"/>
    </row>
    <row r="650" spans="6:7">
      <c r="F650" s="1"/>
      <c r="G650" s="1"/>
    </row>
    <row r="651" spans="6:7">
      <c r="F651" s="1"/>
      <c r="G651" s="1"/>
    </row>
    <row r="652" spans="6:7">
      <c r="F652" s="1"/>
      <c r="G652" s="1"/>
    </row>
    <row r="653" spans="6:7">
      <c r="F653" s="1"/>
      <c r="G653" s="1"/>
    </row>
    <row r="654" spans="6:7">
      <c r="F654" s="1"/>
      <c r="G654" s="1"/>
    </row>
    <row r="655" spans="6:7">
      <c r="F655" s="1"/>
      <c r="G655" s="1"/>
    </row>
    <row r="656" spans="6:7">
      <c r="F656" s="1"/>
      <c r="G656" s="1"/>
    </row>
    <row r="657" spans="6:7">
      <c r="F657" s="1"/>
      <c r="G657" s="1"/>
    </row>
    <row r="658" spans="6:7">
      <c r="F658" s="1"/>
      <c r="G658" s="1"/>
    </row>
    <row r="659" spans="6:7">
      <c r="F659" s="1"/>
      <c r="G659" s="1"/>
    </row>
    <row r="660" spans="6:7">
      <c r="F660" s="1"/>
      <c r="G660" s="1"/>
    </row>
    <row r="661" spans="6:7">
      <c r="F661" s="1"/>
      <c r="G661" s="1"/>
    </row>
    <row r="662" spans="6:7">
      <c r="F662" s="1"/>
      <c r="G662" s="1"/>
    </row>
    <row r="663" spans="6:7">
      <c r="F663" s="1"/>
      <c r="G663" s="1"/>
    </row>
    <row r="664" spans="6:7">
      <c r="F664" s="1"/>
      <c r="G664" s="1"/>
    </row>
    <row r="665" spans="6:7">
      <c r="F665" s="1"/>
      <c r="G665" s="1"/>
    </row>
    <row r="666" spans="6:7">
      <c r="F666" s="1"/>
      <c r="G666" s="1"/>
    </row>
    <row r="667" spans="6:7">
      <c r="F667" s="1"/>
      <c r="G667" s="1"/>
    </row>
    <row r="668" spans="6:7">
      <c r="F668" s="1"/>
      <c r="G668" s="1"/>
    </row>
    <row r="669" spans="6:7">
      <c r="F669" s="1"/>
      <c r="G669" s="1"/>
    </row>
    <row r="670" spans="6:7">
      <c r="F670" s="1"/>
      <c r="G670" s="1"/>
    </row>
    <row r="671" spans="6:7">
      <c r="F671" s="1"/>
      <c r="G671" s="1"/>
    </row>
    <row r="672" spans="6:7">
      <c r="F672" s="1"/>
      <c r="G672" s="1"/>
    </row>
    <row r="673" spans="6:7">
      <c r="F673" s="1"/>
      <c r="G673" s="1"/>
    </row>
    <row r="674" spans="6:7">
      <c r="F674" s="1"/>
      <c r="G674" s="1"/>
    </row>
    <row r="675" spans="6:7">
      <c r="F675" s="1"/>
      <c r="G675" s="1"/>
    </row>
    <row r="676" spans="6:7">
      <c r="F676" s="1"/>
      <c r="G676" s="1"/>
    </row>
    <row r="677" spans="6:7">
      <c r="F677" s="1"/>
      <c r="G677" s="1"/>
    </row>
    <row r="678" spans="6:7">
      <c r="F678" s="1"/>
      <c r="G678" s="1"/>
    </row>
    <row r="679" spans="6:7">
      <c r="F679" s="1"/>
      <c r="G679" s="1"/>
    </row>
    <row r="680" spans="6:7">
      <c r="F680" s="1"/>
      <c r="G680" s="1"/>
    </row>
    <row r="681" spans="6:7">
      <c r="F681" s="1"/>
      <c r="G681" s="1"/>
    </row>
    <row r="682" spans="6:7">
      <c r="F682" s="1"/>
      <c r="G682" s="1"/>
    </row>
    <row r="683" spans="6:7">
      <c r="F683" s="1"/>
      <c r="G683" s="1"/>
    </row>
    <row r="684" spans="6:7">
      <c r="F684" s="1"/>
      <c r="G684" s="1"/>
    </row>
    <row r="685" spans="6:7">
      <c r="F685" s="1"/>
      <c r="G685" s="1"/>
    </row>
    <row r="686" spans="6:7">
      <c r="F686" s="1"/>
      <c r="G686" s="1"/>
    </row>
    <row r="687" spans="6:7">
      <c r="F687" s="1"/>
      <c r="G687" s="1"/>
    </row>
    <row r="688" spans="6:7">
      <c r="F688" s="1"/>
      <c r="G688" s="1"/>
    </row>
    <row r="689" spans="6:7">
      <c r="F689" s="1"/>
      <c r="G689" s="1"/>
    </row>
    <row r="690" spans="6:7">
      <c r="F690" s="1"/>
      <c r="G690" s="1"/>
    </row>
    <row r="691" spans="6:7">
      <c r="F691" s="1"/>
      <c r="G691" s="1"/>
    </row>
    <row r="692" spans="6:7">
      <c r="F692" s="1"/>
      <c r="G692" s="1"/>
    </row>
    <row r="693" spans="6:7">
      <c r="F693" s="1"/>
      <c r="G693" s="1"/>
    </row>
    <row r="694" spans="6:7">
      <c r="F694" s="1"/>
      <c r="G694" s="1"/>
    </row>
    <row r="695" spans="6:7">
      <c r="F695" s="1"/>
      <c r="G695" s="1"/>
    </row>
    <row r="696" spans="6:7">
      <c r="F696" s="1"/>
      <c r="G696" s="1"/>
    </row>
    <row r="697" spans="6:7">
      <c r="F697" s="1"/>
      <c r="G697" s="1"/>
    </row>
    <row r="698" spans="6:7">
      <c r="F698" s="1"/>
      <c r="G698" s="1"/>
    </row>
    <row r="699" spans="6:7">
      <c r="F699" s="1"/>
      <c r="G699" s="1"/>
    </row>
    <row r="700" spans="6:7">
      <c r="F700" s="1"/>
      <c r="G700" s="1"/>
    </row>
    <row r="701" spans="6:7">
      <c r="F701" s="1"/>
      <c r="G701" s="1"/>
    </row>
    <row r="702" spans="6:7">
      <c r="F702" s="1"/>
      <c r="G702" s="1"/>
    </row>
    <row r="703" spans="6:7">
      <c r="F703" s="1"/>
      <c r="G703" s="1"/>
    </row>
    <row r="704" spans="6:7">
      <c r="F704" s="1"/>
      <c r="G704" s="1"/>
    </row>
    <row r="705" spans="6:7">
      <c r="F705" s="1"/>
      <c r="G705" s="1"/>
    </row>
    <row r="706" spans="6:7">
      <c r="F706" s="1"/>
      <c r="G706" s="1"/>
    </row>
    <row r="707" spans="6:7">
      <c r="F707" s="1"/>
      <c r="G707" s="1"/>
    </row>
    <row r="708" spans="6:7">
      <c r="F708" s="1"/>
      <c r="G708" s="1"/>
    </row>
    <row r="709" spans="6:7">
      <c r="F709" s="1"/>
      <c r="G709" s="1"/>
    </row>
    <row r="710" spans="6:7">
      <c r="F710" s="1"/>
      <c r="G710" s="1"/>
    </row>
    <row r="711" spans="6:7">
      <c r="F711" s="1"/>
      <c r="G711" s="1"/>
    </row>
    <row r="712" spans="6:7">
      <c r="F712" s="1"/>
      <c r="G712" s="1"/>
    </row>
    <row r="713" spans="6:7">
      <c r="F713" s="1"/>
      <c r="G713" s="1"/>
    </row>
    <row r="714" spans="6:7">
      <c r="F714" s="1"/>
      <c r="G714" s="1"/>
    </row>
    <row r="715" spans="6:7">
      <c r="F715" s="1"/>
      <c r="G715" s="1"/>
    </row>
    <row r="716" spans="6:7">
      <c r="F716" s="1"/>
      <c r="G716" s="1"/>
    </row>
    <row r="717" spans="6:7">
      <c r="F717" s="1"/>
      <c r="G717" s="1"/>
    </row>
    <row r="718" spans="6:7">
      <c r="F718" s="1"/>
      <c r="G718" s="1"/>
    </row>
    <row r="719" spans="6:7">
      <c r="F719" s="1"/>
      <c r="G719" s="1"/>
    </row>
    <row r="720" spans="6:7">
      <c r="F720" s="1"/>
      <c r="G720" s="1"/>
    </row>
    <row r="721" spans="6:7">
      <c r="F721" s="1"/>
      <c r="G721" s="1"/>
    </row>
    <row r="722" spans="6:7">
      <c r="F722" s="1"/>
      <c r="G722" s="1"/>
    </row>
    <row r="723" spans="6:7">
      <c r="F723" s="1"/>
      <c r="G723" s="1"/>
    </row>
    <row r="724" spans="6:7">
      <c r="F724" s="1"/>
      <c r="G724" s="1"/>
    </row>
    <row r="725" spans="6:7">
      <c r="F725" s="1"/>
      <c r="G725" s="1"/>
    </row>
    <row r="726" spans="6:7">
      <c r="F726" s="1"/>
      <c r="G726" s="1"/>
    </row>
    <row r="727" spans="6:7">
      <c r="F727" s="1"/>
      <c r="G727" s="1"/>
    </row>
    <row r="728" spans="6:7">
      <c r="F728" s="1"/>
      <c r="G728" s="1"/>
    </row>
    <row r="729" spans="6:7">
      <c r="F729" s="1"/>
      <c r="G729" s="1"/>
    </row>
    <row r="730" spans="6:7">
      <c r="F730" s="1"/>
      <c r="G730" s="1"/>
    </row>
    <row r="731" spans="6:7">
      <c r="F731" s="1"/>
      <c r="G731" s="1"/>
    </row>
    <row r="732" spans="6:7">
      <c r="F732" s="1"/>
      <c r="G732" s="1"/>
    </row>
    <row r="733" spans="6:7">
      <c r="F733" s="1"/>
      <c r="G733" s="1"/>
    </row>
    <row r="734" spans="6:7">
      <c r="F734" s="1"/>
      <c r="G734" s="1"/>
    </row>
    <row r="735" spans="6:7">
      <c r="F735" s="1"/>
      <c r="G735" s="1"/>
    </row>
    <row r="736" spans="6:7">
      <c r="F736" s="1"/>
      <c r="G736" s="1"/>
    </row>
    <row r="737" spans="6:7">
      <c r="F737" s="1"/>
      <c r="G737" s="1"/>
    </row>
    <row r="738" spans="6:7">
      <c r="F738" s="1"/>
      <c r="G738" s="1"/>
    </row>
    <row r="739" spans="6:7">
      <c r="F739" s="1"/>
      <c r="G739" s="1"/>
    </row>
    <row r="740" spans="6:7">
      <c r="F740" s="1"/>
      <c r="G740" s="1"/>
    </row>
    <row r="741" spans="6:7">
      <c r="F741" s="1"/>
      <c r="G741" s="1"/>
    </row>
    <row r="742" spans="6:7">
      <c r="F742" s="1"/>
      <c r="G742" s="1"/>
    </row>
    <row r="743" spans="6:7">
      <c r="F743" s="1"/>
      <c r="G743" s="1"/>
    </row>
    <row r="744" spans="6:7">
      <c r="F744" s="1"/>
      <c r="G744" s="1"/>
    </row>
    <row r="745" spans="6:7">
      <c r="F745" s="1"/>
      <c r="G745" s="1"/>
    </row>
    <row r="746" spans="6:7">
      <c r="F746" s="1"/>
      <c r="G746" s="1"/>
    </row>
    <row r="747" spans="6:7">
      <c r="F747" s="1"/>
      <c r="G747" s="1"/>
    </row>
    <row r="748" spans="6:7">
      <c r="F748" s="1"/>
      <c r="G748" s="1"/>
    </row>
    <row r="749" spans="6:7">
      <c r="F749" s="1"/>
      <c r="G749" s="1"/>
    </row>
    <row r="750" spans="6:7">
      <c r="F750" s="1"/>
      <c r="G750" s="1"/>
    </row>
    <row r="751" spans="6:7">
      <c r="F751" s="1"/>
      <c r="G751" s="1"/>
    </row>
    <row r="752" spans="6:7">
      <c r="F752" s="1"/>
      <c r="G752" s="1"/>
    </row>
    <row r="753" spans="6:7">
      <c r="F753" s="1"/>
      <c r="G753" s="1"/>
    </row>
    <row r="754" spans="6:7">
      <c r="F754" s="1"/>
      <c r="G754" s="1"/>
    </row>
    <row r="755" spans="6:7">
      <c r="F755" s="1"/>
      <c r="G755" s="1"/>
    </row>
    <row r="756" spans="6:7">
      <c r="F756" s="1"/>
      <c r="G756" s="1"/>
    </row>
    <row r="757" spans="6:7">
      <c r="F757" s="1"/>
      <c r="G757" s="1"/>
    </row>
    <row r="758" spans="6:7">
      <c r="F758" s="1"/>
      <c r="G758" s="1"/>
    </row>
    <row r="759" spans="6:7">
      <c r="F759" s="1"/>
      <c r="G759" s="1"/>
    </row>
    <row r="760" spans="6:7">
      <c r="F760" s="1"/>
      <c r="G760" s="1"/>
    </row>
    <row r="761" spans="6:7">
      <c r="F761" s="1"/>
      <c r="G761" s="1"/>
    </row>
    <row r="762" spans="6:7">
      <c r="F762" s="1"/>
      <c r="G762" s="1"/>
    </row>
    <row r="763" spans="6:7">
      <c r="F763" s="1"/>
      <c r="G763" s="1"/>
    </row>
    <row r="764" spans="6:7">
      <c r="F764" s="1"/>
      <c r="G764" s="1"/>
    </row>
    <row r="765" spans="6:7">
      <c r="F765" s="1"/>
      <c r="G765" s="1"/>
    </row>
    <row r="766" spans="6:7">
      <c r="F766" s="1"/>
      <c r="G766" s="1"/>
    </row>
    <row r="767" spans="6:7">
      <c r="F767" s="1"/>
      <c r="G767" s="1"/>
    </row>
    <row r="768" spans="6:7">
      <c r="F768" s="1"/>
      <c r="G768" s="1"/>
    </row>
    <row r="769" spans="6:7">
      <c r="F769" s="1"/>
      <c r="G769" s="1"/>
    </row>
    <row r="770" spans="6:7">
      <c r="F770" s="1"/>
      <c r="G770" s="1"/>
    </row>
    <row r="771" spans="6:7">
      <c r="F771" s="1"/>
      <c r="G771" s="1"/>
    </row>
    <row r="772" spans="6:7">
      <c r="F772" s="1"/>
      <c r="G772" s="1"/>
    </row>
    <row r="773" spans="6:7">
      <c r="F773" s="1"/>
      <c r="G773" s="1"/>
    </row>
    <row r="774" spans="6:7">
      <c r="F774" s="1"/>
      <c r="G774" s="1"/>
    </row>
    <row r="775" spans="6:7">
      <c r="F775" s="1"/>
      <c r="G775" s="1"/>
    </row>
    <row r="776" spans="6:7">
      <c r="F776" s="1"/>
      <c r="G776" s="1"/>
    </row>
    <row r="777" spans="6:7">
      <c r="F777" s="1"/>
      <c r="G777" s="1"/>
    </row>
    <row r="778" spans="6:7">
      <c r="F778" s="1"/>
      <c r="G778" s="1"/>
    </row>
    <row r="779" spans="6:7">
      <c r="F779" s="1"/>
      <c r="G779" s="1"/>
    </row>
    <row r="780" spans="6:7">
      <c r="F780" s="1"/>
      <c r="G780" s="1"/>
    </row>
    <row r="781" spans="6:7">
      <c r="F781" s="1"/>
      <c r="G781" s="1"/>
    </row>
    <row r="782" spans="6:7">
      <c r="F782" s="1"/>
      <c r="G782" s="1"/>
    </row>
    <row r="783" spans="6:7">
      <c r="F783" s="1"/>
      <c r="G783" s="1"/>
    </row>
    <row r="784" spans="6:7">
      <c r="F784" s="1"/>
      <c r="G784" s="1"/>
    </row>
    <row r="785" spans="6:7">
      <c r="F785" s="1"/>
      <c r="G785" s="1"/>
    </row>
    <row r="786" spans="6:7">
      <c r="F786" s="1"/>
      <c r="G786" s="1"/>
    </row>
    <row r="787" spans="6:7">
      <c r="F787" s="1"/>
      <c r="G787" s="1"/>
    </row>
    <row r="788" spans="6:7">
      <c r="F788" s="1"/>
      <c r="G788" s="1"/>
    </row>
    <row r="789" spans="6:7">
      <c r="F789" s="1"/>
      <c r="G789" s="1"/>
    </row>
    <row r="790" spans="6:7">
      <c r="F790" s="1"/>
      <c r="G790" s="1"/>
    </row>
    <row r="791" spans="6:7">
      <c r="F791" s="1"/>
      <c r="G791" s="1"/>
    </row>
    <row r="792" spans="6:7">
      <c r="F792" s="1"/>
      <c r="G792" s="1"/>
    </row>
    <row r="793" spans="6:7">
      <c r="F793" s="1"/>
      <c r="G793" s="1"/>
    </row>
    <row r="794" spans="6:7">
      <c r="F794" s="1"/>
      <c r="G794" s="1"/>
    </row>
    <row r="795" spans="6:7">
      <c r="F795" s="1"/>
      <c r="G795" s="1"/>
    </row>
  </sheetData>
  <autoFilter ref="I100:J131" xr:uid="{1CEF2DFF-BFD4-419E-BDB6-6DF5F7C1285F}">
    <sortState xmlns:xlrd2="http://schemas.microsoft.com/office/spreadsheetml/2017/richdata2" ref="I101:J131">
      <sortCondition descending="1" ref="J101:J131"/>
    </sortState>
  </autoFilter>
  <sortState xmlns:xlrd2="http://schemas.microsoft.com/office/spreadsheetml/2017/richdata2" ref="I331:J381">
    <sortCondition descending="1" ref="J331:J38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giaim</dc:creator>
  <cp:lastModifiedBy>giaim</cp:lastModifiedBy>
  <dcterms:created xsi:type="dcterms:W3CDTF">2019-09-23T16:13:18Z</dcterms:created>
  <dcterms:modified xsi:type="dcterms:W3CDTF">2020-01-20T18:08:25Z</dcterms:modified>
</cp:coreProperties>
</file>